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Каталог" sheetId="1" r:id="rId1"/>
  </sheets>
  <calcPr calcId="122211"/>
</workbook>
</file>

<file path=xl/sharedStrings.xml><?xml version="1.0" encoding="utf-8"?>
<sst xmlns="http://schemas.openxmlformats.org/spreadsheetml/2006/main" count="1296" uniqueCount="1296">
  <si>
    <t>Прайс лист сайта Butterburg.ru</t>
  </si>
  <si>
    <t>N</t>
  </si>
  <si>
    <t>Артикул</t>
  </si>
  <si>
    <t>Фото</t>
  </si>
  <si>
    <t>Наименование</t>
  </si>
  <si>
    <t>Бренд [BREND]</t>
  </si>
  <si>
    <t>Страна</t>
  </si>
  <si>
    <t>Свойства</t>
  </si>
  <si>
    <t>Масса</t>
  </si>
  <si>
    <t>Упаковка</t>
  </si>
  <si>
    <t>Цена</t>
  </si>
  <si>
    <t>Кол-во</t>
  </si>
  <si>
    <t>Сумма</t>
  </si>
  <si>
    <t>Молоко</t>
  </si>
  <si>
    <t>Большая Кружка</t>
  </si>
  <si>
    <t>1</t>
  </si>
  <si>
    <t>Коктейль Большая Кружка банан-мороженное 200 мл 3 %</t>
  </si>
  <si>
    <t>Большая Кружка</t>
  </si>
  <si>
    <t>РОССИЯ</t>
  </si>
  <si>
    <t>Тетра Пак</t>
  </si>
  <si>
    <t>40 руб.</t>
  </si>
  <si>
    <t>15 бутылок, Тетра Пак</t>
  </si>
  <si>
    <t>500 руб.</t>
  </si>
  <si>
    <t>2</t>
  </si>
  <si>
    <t>Коктейль Большая Кружка банан-мороженное 980 мл 3 %</t>
  </si>
  <si>
    <t>Большая Кружка</t>
  </si>
  <si>
    <t>РОССИЯ</t>
  </si>
  <si>
    <t>Тетра Пак</t>
  </si>
  <si>
    <t>120 руб.</t>
  </si>
  <si>
    <t>12 бутылок, Тетра Пак</t>
  </si>
  <si>
    <t>1345 руб.</t>
  </si>
  <si>
    <t>3</t>
  </si>
  <si>
    <t>Коктейль Большая Кружка мороженное 200 мл 3 %</t>
  </si>
  <si>
    <t>Большая Кружка</t>
  </si>
  <si>
    <t>РОССИЯ</t>
  </si>
  <si>
    <t>Тетра Пак</t>
  </si>
  <si>
    <t>40 руб.</t>
  </si>
  <si>
    <t>15 бутылок, Тетра Пак</t>
  </si>
  <si>
    <t>500 руб.</t>
  </si>
  <si>
    <t>4</t>
  </si>
  <si>
    <t>Коктейль Большая Кружка мороженное 980 мл 3 %</t>
  </si>
  <si>
    <t>Большая Кружка</t>
  </si>
  <si>
    <t>РОССИЯ</t>
  </si>
  <si>
    <t>Тетра Пак</t>
  </si>
  <si>
    <t>120 руб.</t>
  </si>
  <si>
    <t>12 бутылок, Тетра Пак</t>
  </si>
  <si>
    <t>1345 руб.</t>
  </si>
  <si>
    <t>5</t>
  </si>
  <si>
    <t>Молоко Большая Кружка 0,98 кг 2,5 %</t>
  </si>
  <si>
    <t>Большая Кружка</t>
  </si>
  <si>
    <t>РОССИЯ</t>
  </si>
  <si>
    <t>Тетра Пак</t>
  </si>
  <si>
    <t>90 руб.</t>
  </si>
  <si>
    <t>12 бутылок, Тетра Пак</t>
  </si>
  <si>
    <t>990 руб.</t>
  </si>
  <si>
    <t>6</t>
  </si>
  <si>
    <t>Молоко Большая Кружка 0,98 кг 3,2 %</t>
  </si>
  <si>
    <t>Большая Кружка</t>
  </si>
  <si>
    <t>РОССИЯ</t>
  </si>
  <si>
    <t>Тетра Пак</t>
  </si>
  <si>
    <t>110 руб.</t>
  </si>
  <si>
    <t>12 бутылок, Тетра Пак</t>
  </si>
  <si>
    <t>1215 руб.</t>
  </si>
  <si>
    <t>7</t>
  </si>
  <si>
    <t>Молоко Большая Кружка 1,45 кг 2,5 %</t>
  </si>
  <si>
    <t>Большая Кружка</t>
  </si>
  <si>
    <t>РОССИЯ</t>
  </si>
  <si>
    <t>Тетра Пак</t>
  </si>
  <si>
    <t>125 руб.</t>
  </si>
  <si>
    <t>8 бутылок, Тетра Пак</t>
  </si>
  <si>
    <t>930 руб.</t>
  </si>
  <si>
    <t>8</t>
  </si>
  <si>
    <t>Молоко Большая Кружка 1,45 кг 3,2 %</t>
  </si>
  <si>
    <t>Большая Кружка</t>
  </si>
  <si>
    <t>РОССИЯ</t>
  </si>
  <si>
    <t>Тетра Пак</t>
  </si>
  <si>
    <t>125 руб.</t>
  </si>
  <si>
    <t>8 бутылок, Тетра Пак</t>
  </si>
  <si>
    <t>930 руб.</t>
  </si>
  <si>
    <t>9</t>
  </si>
  <si>
    <t>Молоко Большая Кружка 1,98 кг 2,5 %</t>
  </si>
  <si>
    <t>Большая Кружка</t>
  </si>
  <si>
    <t>РОССИЯ</t>
  </si>
  <si>
    <t>Тетра Пак</t>
  </si>
  <si>
    <t>195 руб.</t>
  </si>
  <si>
    <t>6 бутылок, Тетра Пак</t>
  </si>
  <si>
    <t>1085 руб.</t>
  </si>
  <si>
    <t>10</t>
  </si>
  <si>
    <t>Молоко Большая Кружка 1,98 кг 3,2 %</t>
  </si>
  <si>
    <t>Большая Кружка</t>
  </si>
  <si>
    <t>РОССИЯ</t>
  </si>
  <si>
    <t>Тетра Пак</t>
  </si>
  <si>
    <t>210 руб.</t>
  </si>
  <si>
    <t>6 бутылок, Тетра Пак</t>
  </si>
  <si>
    <t>1150 руб.</t>
  </si>
  <si>
    <t>11</t>
  </si>
  <si>
    <t>Сливки Большая кружка 200 мл 10 %</t>
  </si>
  <si>
    <t>Большая Кружка</t>
  </si>
  <si>
    <t>РОССИЯ</t>
  </si>
  <si>
    <t>соответствует ГОСТ 31451-2013</t>
  </si>
  <si>
    <t>Тетра Пак</t>
  </si>
  <si>
    <t>45 руб.</t>
  </si>
  <si>
    <t>15 бутылок, Тетра Пак</t>
  </si>
  <si>
    <t>585 руб.</t>
  </si>
  <si>
    <t>12</t>
  </si>
  <si>
    <t>Сливки Большая кружка 200 мл 20 %</t>
  </si>
  <si>
    <t>Большая Кружка</t>
  </si>
  <si>
    <t>РОССИЯ</t>
  </si>
  <si>
    <t>соответствует ГОСТ 31451-2013</t>
  </si>
  <si>
    <t>Тетра Пак</t>
  </si>
  <si>
    <t>60 руб.</t>
  </si>
  <si>
    <t>Тетра Пак</t>
  </si>
  <si>
    <t>805 руб.</t>
  </si>
  <si>
    <t>Свежее завтра</t>
  </si>
  <si>
    <t>13</t>
  </si>
  <si>
    <t>Сливки Свежее Завтра 1 л 10 %</t>
  </si>
  <si>
    <t>Свежее завтра</t>
  </si>
  <si>
    <t>РОССИЯ</t>
  </si>
  <si>
    <t>соответствует ГОСТ 31451-2013</t>
  </si>
  <si>
    <t>Тетра Пак</t>
  </si>
  <si>
    <t>160 руб.</t>
  </si>
  <si>
    <t>12 бутылок, Тетра Пак</t>
  </si>
  <si>
    <t>1795 руб.</t>
  </si>
  <si>
    <t>14</t>
  </si>
  <si>
    <t>Сливки Свежее Завтра 1 л 22 %</t>
  </si>
  <si>
    <t>Свежее завтра</t>
  </si>
  <si>
    <t>РОССИЯ</t>
  </si>
  <si>
    <t>соответствует ГОСТ 31451-2013</t>
  </si>
  <si>
    <t>Тетра Пак</t>
  </si>
  <si>
    <t>295 руб.</t>
  </si>
  <si>
    <t>12 бутылок, Тетра Пак</t>
  </si>
  <si>
    <t>3375 руб.</t>
  </si>
  <si>
    <t>15</t>
  </si>
  <si>
    <t>Сливки Свежее Завтра 1 л 34 %</t>
  </si>
  <si>
    <t>Свежее завтра</t>
  </si>
  <si>
    <t>РОССИЯ</t>
  </si>
  <si>
    <t>соответствует ГОСТ 31451-2013</t>
  </si>
  <si>
    <t>Тетра Пак</t>
  </si>
  <si>
    <t>395 руб.</t>
  </si>
  <si>
    <t>12 бутылок, Тетра Пак</t>
  </si>
  <si>
    <t>4505 руб.</t>
  </si>
  <si>
    <t>Масло</t>
  </si>
  <si>
    <t>Atena</t>
  </si>
  <si>
    <t>16</t>
  </si>
  <si>
    <t>Масло сливочное Atena 82% блок 25 кг</t>
  </si>
  <si>
    <t>Atena</t>
  </si>
  <si>
    <t>АЗЕРБАЙДЖАН</t>
  </si>
  <si>
    <t>25 кг.</t>
  </si>
  <si>
    <t>полимерная пленка, гофрокороб</t>
  </si>
  <si>
    <t>14250 руб.</t>
  </si>
  <si>
    <t>800 кг.</t>
  </si>
  <si>
    <t>32 коробки, 1 паллета</t>
  </si>
  <si>
    <t>448000 руб.</t>
  </si>
  <si>
    <t>Conaprole</t>
  </si>
  <si>
    <t>17</t>
  </si>
  <si>
    <t>Масло монолит 25 кг 82 % Конапроли / Conaprole</t>
  </si>
  <si>
    <t>Конапроли / Conaprole</t>
  </si>
  <si>
    <t>УРУГВАЙ</t>
  </si>
  <si>
    <t>25 кг.</t>
  </si>
  <si>
    <t>полимерная пленка, гофрокороб</t>
  </si>
  <si>
    <t>от 1 шт. до 2 шт. 15500  руб.
от 3 шт. до 9 шт. 15250  руб.
от 10 шт. 15000  руб.</t>
  </si>
  <si>
    <t>La Serenisima (Mastellone Hnos. S.A.)</t>
  </si>
  <si>
    <t>18</t>
  </si>
  <si>
    <t>Масло монолит 25 кг 82 % Ла Серенисима / La Serenísima</t>
  </si>
  <si>
    <t>La Serenísima</t>
  </si>
  <si>
    <t>АРГЕНТИНА</t>
  </si>
  <si>
    <t>25 кг.</t>
  </si>
  <si>
    <t>полимерная пленка, гофрокороб</t>
  </si>
  <si>
    <t>1 000 кг.</t>
  </si>
  <si>
    <t>40 коробок, 1 паллета</t>
  </si>
  <si>
    <t>620000 руб.</t>
  </si>
  <si>
    <t>Profi Cheese</t>
  </si>
  <si>
    <t>19</t>
  </si>
  <si>
    <t>Масло монолит 10 кг 84 % Профи Чиз / Profi Cheese</t>
  </si>
  <si>
    <t>Profi Cheese</t>
  </si>
  <si>
    <t>РОССИЯ</t>
  </si>
  <si>
    <t>10 кг.</t>
  </si>
  <si>
    <t>полимерная пленка, гофрокороб</t>
  </si>
  <si>
    <t>6400 руб.</t>
  </si>
  <si>
    <t>Nika Milk</t>
  </si>
  <si>
    <t>20</t>
  </si>
  <si>
    <t>Масло №1 сливочное несоленое 82.5% 1 кг</t>
  </si>
  <si>
    <t>Nika Milk</t>
  </si>
  <si>
    <t>АЗЕРБАЙДЖАН</t>
  </si>
  <si>
    <t>фольга кашированная</t>
  </si>
  <si>
    <t>1 паллета</t>
  </si>
  <si>
    <t>9 шт., 1 коробка</t>
  </si>
  <si>
    <t>21</t>
  </si>
  <si>
    <t>Масло №1 сливочное несоленое 82.5% 200 г</t>
  </si>
  <si>
    <t>Nika Milk</t>
  </si>
  <si>
    <t>АЗЕРБАЙДЖАН</t>
  </si>
  <si>
    <t>фольга кашированная</t>
  </si>
  <si>
    <t>10 шт., 1 коробка</t>
  </si>
  <si>
    <t>1 паллета</t>
  </si>
  <si>
    <t>Melincue (Remotti S.A.)</t>
  </si>
  <si>
    <t>22</t>
  </si>
  <si>
    <t>Масло монолит 25 кг 82 % Мелинкуэ / Melincue</t>
  </si>
  <si>
    <t>Melincue</t>
  </si>
  <si>
    <t>АРГЕНТИНА</t>
  </si>
  <si>
    <t>25 кг.</t>
  </si>
  <si>
    <t>полимерная пленка, гофрокороб</t>
  </si>
  <si>
    <t>от 1 шт. до 2 шт. 15500  руб.
от 3 шт. до 9 шт. 15250  руб.
от 10 шт. 15000  руб.</t>
  </si>
  <si>
    <t>900 кг.</t>
  </si>
  <si>
    <t>36 коробок, 1 паллета</t>
  </si>
  <si>
    <t>549000 руб.</t>
  </si>
  <si>
    <t>Tonadita (Elcor S.A.)</t>
  </si>
  <si>
    <t>23</t>
  </si>
  <si>
    <t>Масло монолит 25 кг 82 % Тонадита / Tonadita</t>
  </si>
  <si>
    <t>Tonadita</t>
  </si>
  <si>
    <t>АРГЕНТИНА</t>
  </si>
  <si>
    <t>Внешний вид: твердая, пластичная консистенция при 20 ºC. Текстура: гладкая и однородная. Температура плавления: 30 °С.</t>
  </si>
  <si>
    <t>25 кг.</t>
  </si>
  <si>
    <t>полимерная пленка, гофрокороб</t>
  </si>
  <si>
    <t>от 1 шт. до 2 шт. 18500  руб.
от 3 шт. до 9 шт. 18250  руб.
от 10 шт. 18000  руб.</t>
  </si>
  <si>
    <t>Violetto</t>
  </si>
  <si>
    <t>24</t>
  </si>
  <si>
    <t>Масло сливочное Violetto 82,5% блок 5 кг</t>
  </si>
  <si>
    <t>Violetto</t>
  </si>
  <si>
    <t>АЗЕРБАЙДЖАН</t>
  </si>
  <si>
    <t>полимерная пленка, гофрокороб</t>
  </si>
  <si>
    <t>750 кг.</t>
  </si>
  <si>
    <t>150 шт. 1 паллета</t>
  </si>
  <si>
    <t>Williner</t>
  </si>
  <si>
    <t>25</t>
  </si>
  <si>
    <t>Масло сливочное несоленое Williner 82% блок 25 кг</t>
  </si>
  <si>
    <t>Williner</t>
  </si>
  <si>
    <t>АРГЕНТИНА</t>
  </si>
  <si>
    <t>25 кг.</t>
  </si>
  <si>
    <t>полимерная пленка, гофрокороб</t>
  </si>
  <si>
    <t>15500 руб.</t>
  </si>
  <si>
    <t>1 000 кг.</t>
  </si>
  <si>
    <t>40 коробок, 1 паллета</t>
  </si>
  <si>
    <t>610000 руб.</t>
  </si>
  <si>
    <t>Zealandia</t>
  </si>
  <si>
    <t>Professional</t>
  </si>
  <si>
    <t>26</t>
  </si>
  <si>
    <t>Масло «Традиционное» монолит 20 кг 82,5 % Зеландия Профессиональное / Zealandia Professional</t>
  </si>
  <si>
    <t>Зеландия / Zealandia</t>
  </si>
  <si>
    <t>РОССИЯ</t>
  </si>
  <si>
    <t>Качество сливочного масла Zealandia Professional подтверждено не только новозеландскими технологиями и опытом специалистов, под контролем которых осуществляется производство, но и соответствием ГОСТ. Идеально для использования в производстве, пекарнях, кондитерских. Превосходное качество продукта насыщенный сливочный вкус. Однородная, пластичная текстура. Высокая температура плавления масла 33 °C. Термостабильность.</t>
  </si>
  <si>
    <t>20 кг.</t>
  </si>
  <si>
    <t>полимерная пленка, гофрокороб</t>
  </si>
  <si>
    <t>от 1 шт. до 2 шт. 15800  руб.
от 3 шт. до 9 шт. 15600  руб.
от 10 шт. 15400  руб.</t>
  </si>
  <si>
    <t>27</t>
  </si>
  <si>
    <t>Масло «Традиционное» монолит 5 кг 82,5 % Зеландия Профессиональное / Zealandia Professional</t>
  </si>
  <si>
    <t>Зеландия / Zealandia</t>
  </si>
  <si>
    <t>РОССИЯ</t>
  </si>
  <si>
    <t>Качество сливочного масла Zealandia Professional подтверждено не только новозеландскими технологиями и опытом специалистов, под контролем которых осуществляется производство, но и соответствием ГОСТ. Идеально для использования в производстве, пекарнях, кондитерских. Превосходное качество продукта насыщенный сливочный вкус. Однородная, пластичная текстура. Высокая температура плавления масла 33 °C. Термостабильность.</t>
  </si>
  <si>
    <t>5 кг.</t>
  </si>
  <si>
    <t>полимерная пленка, гофрокороб</t>
  </si>
  <si>
    <t>от 1 шт. до 4 шт. 4000  руб.
от 5 шт. до 39 шт. 3950  руб.
от 40 шт. 3900  руб.</t>
  </si>
  <si>
    <t>28</t>
  </si>
  <si>
    <t>Масло листовое 5 х 2 кг 82,5 % Зеландия Профессиональное / Zealandia Professional</t>
  </si>
  <si>
    <t>Зеландия / Zealandia</t>
  </si>
  <si>
    <t>РОССИЯ</t>
  </si>
  <si>
    <t>Размеры листа: 285 х 20 х 380 мм. Внешний вид: твердая, пластичная консистенция при 20 ºC. Текстура: Гладкая и однородная. Температура плавления: 33 °С.</t>
  </si>
  <si>
    <t>10 кг.</t>
  </si>
  <si>
    <t>5 пластов по 2 кг, гофрокороб</t>
  </si>
  <si>
    <t>от 1 шт. до 2 шт. 7650  руб.
от 3 шт. до 19 шт. 7550  руб.
от 20 шт. 7450  руб.</t>
  </si>
  <si>
    <t>29</t>
  </si>
  <si>
    <t>Масло пачка 150 г 84 % Зеландия Профессиональное / Zealandia Professional</t>
  </si>
  <si>
    <t>Зеландия / Zealandia</t>
  </si>
  <si>
    <t>РОССИЯ</t>
  </si>
  <si>
    <t>Единственное сливочное масло категории Extra Dry для пекарен на рынке России. Удобный формат для пекарен, который позволяет экономить время работы в цехе. Превосходное качество продукта насыщенный сливочный вкус. Однородная, пластичная текстура. Высокая температура плавления масла 33 °C. Термостабильность.</t>
  </si>
  <si>
    <t>1,8 кг.</t>
  </si>
  <si>
    <t>12 пачек, гофрокороб</t>
  </si>
  <si>
    <t>от 1 шт. до 13 шт. 1360  руб.
от 14 шт. до 109 шт. 1340  руб.
от 110 шт. 1325  руб.</t>
  </si>
  <si>
    <t>30</t>
  </si>
  <si>
    <t>Масло пачка 180 г 84 % Зеландия Профессиональное / Zealandia Professional</t>
  </si>
  <si>
    <t>Зеландия / Zealandia</t>
  </si>
  <si>
    <t>РОССИЯ</t>
  </si>
  <si>
    <t>Сливочное масло категории Extra Dry. Великолепно подходит для домашнего использования. Превосходное качество продукта, насыщенный сливочный вкус, однородная, пластичная текстура.</t>
  </si>
  <si>
    <t>3,6 кг.</t>
  </si>
  <si>
    <t>20 пачек, гофрокороб</t>
  </si>
  <si>
    <t>от 1 шт. до 6 шт. 2715  руб.
от 7 шт. до 55 шт. 2680  руб.
от 56 шт. 2645  руб.</t>
  </si>
  <si>
    <t>31</t>
  </si>
  <si>
    <t>Масло пачка 300 г 84 % Зеландия Профессиональное / Zealandia Professional</t>
  </si>
  <si>
    <t>Зеландия / Zealandia</t>
  </si>
  <si>
    <t>РОССИЯ</t>
  </si>
  <si>
    <t>Единственное сливочное масло категории Extra Dry для пекарен на рынке России. Удобный формат для пекарен, который позволяет экономить время работы в цехе. Превосходное качество продукта насыщенный сливочный вкус. Однородная, пластичная текстура. Высокая температура плавления масла 33 °C. Термостабильность.</t>
  </si>
  <si>
    <t>0,3 кг.</t>
  </si>
  <si>
    <t>фольга кашированная</t>
  </si>
  <si>
    <t>4525 руб.</t>
  </si>
  <si>
    <t>6 кг.</t>
  </si>
  <si>
    <t>20 пачек, гофрокороб</t>
  </si>
  <si>
    <t>от 1 шт. до 4 шт. 4525  руб.
от 5 шт. до 39 шт. 4465  руб.
от 40 шт. 4405  руб.</t>
  </si>
  <si>
    <t>32</t>
  </si>
  <si>
    <t>Масло пачка 500 г 84 % Зеландия Профессиональное / Zealandia Professional</t>
  </si>
  <si>
    <t>Зеландия / Zealandia</t>
  </si>
  <si>
    <t>РОССИЯ</t>
  </si>
  <si>
    <t>Единственное сливочное масло категории Extra Dry для пекарен на рынке России. Удобный формат для пекарен, который позволяет экономить время работы в цехе. Превосходное качество продукта насыщенный сливочный вкус. Однородная, пластичная текстура. Высокая температура плавления масла 33 °C. Термостабильность.</t>
  </si>
  <si>
    <t>0,5 кг.</t>
  </si>
  <si>
    <t>фольга кашированная</t>
  </si>
  <si>
    <t>450 руб.</t>
  </si>
  <si>
    <t>5 кг.</t>
  </si>
  <si>
    <t>10 пачек, гофрокороб</t>
  </si>
  <si>
    <t>от 1 шт. до 4 шт. 4050  руб.
от 5 шт. до 39 шт. 4000  руб.
от 40 шт. 3950  руб.</t>
  </si>
  <si>
    <t>Kitchen</t>
  </si>
  <si>
    <t>33</t>
  </si>
  <si>
    <t>Масло «Традиционное» монолит 20 кг 82,5% Зеландия Китчен / Zealandia Kitchen</t>
  </si>
  <si>
    <t>Зеландия / Zealandia</t>
  </si>
  <si>
    <t>РОССИЯ</t>
  </si>
  <si>
    <t>Натуральный продукт, не содержит ароматизаторов и консервантов, растительных жиров. Производится на современном высокотехнологичном перерабатывающем предприятии, что обеспечивает стабильность качества получаемого продукта.</t>
  </si>
  <si>
    <t>20 кг.</t>
  </si>
  <si>
    <t>полимерная пленка, гофрокороб</t>
  </si>
  <si>
    <t>от 1 шт. до 2 шт. 14300  руб.
от 3 шт. до 9 шт. 14100  руб.
от 10 шт. 13900  руб.</t>
  </si>
  <si>
    <t>34</t>
  </si>
  <si>
    <t>Масло «Традиционное» монолит 5 кг 82,5% Зеландия Китчен / Zealandia Kitchen</t>
  </si>
  <si>
    <t>Зеландия / Zealandia</t>
  </si>
  <si>
    <t>РОССИЯ</t>
  </si>
  <si>
    <t>Соответствует ГОСТ 32261-2013.</t>
  </si>
  <si>
    <t>5 кг.</t>
  </si>
  <si>
    <t>полимерная пленка, гофрокороб</t>
  </si>
  <si>
    <t>35</t>
  </si>
  <si>
    <t>Масло пачка 500 г 83 % Зеландия Китчен / Zealandia Kitchen</t>
  </si>
  <si>
    <t>Зеландия / Zealandia</t>
  </si>
  <si>
    <t>РОССИЯ</t>
  </si>
  <si>
    <t>Натуральный продукт, не содержит ароматизаторов и консервантов, растительных жиров. Производится на современном высокотехнологичном перерабатывающем предприятии, что обеспечивает стабильность качества получаемого продукта.</t>
  </si>
  <si>
    <t>0,5 кг.</t>
  </si>
  <si>
    <t>фольга кашированная</t>
  </si>
  <si>
    <t>390 руб.</t>
  </si>
  <si>
    <t>5 кг.</t>
  </si>
  <si>
    <t>10 пачек, гофрокороб</t>
  </si>
  <si>
    <t>от 1 шт. до 4 шт. 3625  руб.
от 5 шт. до 39 шт. 3575  руб.
от 40 шт. 3525  руб.</t>
  </si>
  <si>
    <t>Доярушка</t>
  </si>
  <si>
    <t>36</t>
  </si>
  <si>
    <t>Масло «Традиционное» пачка 150 г 82,5 % Доярушка</t>
  </si>
  <si>
    <t>Доярушка</t>
  </si>
  <si>
    <t>РОССИЯ</t>
  </si>
  <si>
    <t>1,8 кг.</t>
  </si>
  <si>
    <t>12 пачек, гофрокороб</t>
  </si>
  <si>
    <t>1280 руб.</t>
  </si>
  <si>
    <t>37</t>
  </si>
  <si>
    <t>Масло «Традиционное» пачка 180 г 82,5 % Доярушка</t>
  </si>
  <si>
    <t>Доярушка</t>
  </si>
  <si>
    <t>РОССИЯ</t>
  </si>
  <si>
    <t>3,6 кг.</t>
  </si>
  <si>
    <t>20 пачек, гофрокороб</t>
  </si>
  <si>
    <t>2555 руб.</t>
  </si>
  <si>
    <t>38</t>
  </si>
  <si>
    <t>Масло «Традиционное» пачка 300 г 82,5 % Доярушка</t>
  </si>
  <si>
    <t>Доярушка</t>
  </si>
  <si>
    <t>РОССИЯ</t>
  </si>
  <si>
    <t>6 кг.</t>
  </si>
  <si>
    <t>20 пачек, гофрокороб</t>
  </si>
  <si>
    <t>4090 руб.</t>
  </si>
  <si>
    <t>Сыр</t>
  </si>
  <si>
    <t>Функциональные сыры</t>
  </si>
  <si>
    <t>Tartine</t>
  </si>
  <si>
    <t>39</t>
  </si>
  <si>
    <t xml:space="preserve"> Сыр Голландский</t>
  </si>
  <si>
    <t>Тартин/Tartine</t>
  </si>
  <si>
    <t>РОССИЯ</t>
  </si>
  <si>
    <t>Вкус традиционного голландского сыра. Цвет светло-желтый.</t>
  </si>
  <si>
    <t>10 кг.</t>
  </si>
  <si>
    <t>гофрокороб</t>
  </si>
  <si>
    <t>2890 руб.</t>
  </si>
  <si>
    <t>40</t>
  </si>
  <si>
    <t xml:space="preserve"> Сыр Пикантный </t>
  </si>
  <si>
    <t>Тартин/Tartine</t>
  </si>
  <si>
    <t>РОССИЯ</t>
  </si>
  <si>
    <t>Светло-жёлтый. Вкус чеддера без кислинки.</t>
  </si>
  <si>
    <t>10 кг.</t>
  </si>
  <si>
    <t>гофрокороб</t>
  </si>
  <si>
    <t>1945 руб.</t>
  </si>
  <si>
    <t>41</t>
  </si>
  <si>
    <t>Плавленный сыр Веган Гауда/Vegan Gauda</t>
  </si>
  <si>
    <t>Тартин/Tartine</t>
  </si>
  <si>
    <t>РОССИЯ</t>
  </si>
  <si>
    <t>Вкус Гауды, светло-желтый</t>
  </si>
  <si>
    <t>10 кг.</t>
  </si>
  <si>
    <t>гофрокороб</t>
  </si>
  <si>
    <t>2200 руб.</t>
  </si>
  <si>
    <t>42</t>
  </si>
  <si>
    <t>Плавленный сыр Кордон Блю/Cordon Blue</t>
  </si>
  <si>
    <t>Тартин/Tartine</t>
  </si>
  <si>
    <t>РОССИЯ</t>
  </si>
  <si>
    <t>Цвет: светло-желтый.
Вкус: сливочный. 
Слегка тянется.</t>
  </si>
  <si>
    <t>10 кг.</t>
  </si>
  <si>
    <t>гофрокороб</t>
  </si>
  <si>
    <t>4015 руб.</t>
  </si>
  <si>
    <t>10 кг.</t>
  </si>
  <si>
    <t>10 кг, гофрокороб</t>
  </si>
  <si>
    <t>3660 руб.</t>
  </si>
  <si>
    <t>43</t>
  </si>
  <si>
    <t>Сыр Премиальный Meat</t>
  </si>
  <si>
    <t>Тартин/Tartine</t>
  </si>
  <si>
    <t>РОССИЯ</t>
  </si>
  <si>
    <t>Желтый, сливочный, сырный вкус.
</t>
  </si>
  <si>
    <t>10 кг.</t>
  </si>
  <si>
    <t>гофрокороб</t>
  </si>
  <si>
    <t>4340 руб.</t>
  </si>
  <si>
    <t>44</t>
  </si>
  <si>
    <t>Сыр Чеддер</t>
  </si>
  <si>
    <t>Тартин/Tartine</t>
  </si>
  <si>
    <t>РОССИЯ</t>
  </si>
  <si>
    <t>Оранжевый цвет. Вкус  без кислинки.</t>
  </si>
  <si>
    <t>10 кг.</t>
  </si>
  <si>
    <t>гофрокороб</t>
  </si>
  <si>
    <t>1820 руб.</t>
  </si>
  <si>
    <t>Мягкие сыры</t>
  </si>
  <si>
    <t>Profi Cheese</t>
  </si>
  <si>
    <t>45</t>
  </si>
  <si>
    <t>Молокосождержащий крем творожный с ЗМЖ Профи Чиз / Profi Cheese 30% 5,5 кг</t>
  </si>
  <si>
    <t>Profi Cheese</t>
  </si>
  <si>
    <t>РОССИЯ</t>
  </si>
  <si>
    <t>5,5 кг.</t>
  </si>
  <si>
    <t>ведро, пленка</t>
  </si>
  <si>
    <t>1562 руб.</t>
  </si>
  <si>
    <t>46</t>
  </si>
  <si>
    <t>Молокосождержащий крем творожный с ЗМЖ Профи Чиз / Profi Cheese 30% в коробках</t>
  </si>
  <si>
    <t>Profi Cheese</t>
  </si>
  <si>
    <t>РОССИЯ</t>
  </si>
  <si>
    <t>10 кг.</t>
  </si>
  <si>
    <t>полимерная пленка, гофрокороб</t>
  </si>
  <si>
    <t>2690 руб.</t>
  </si>
  <si>
    <t>47</t>
  </si>
  <si>
    <t>Сыр творожный «Сливочный» GOLD Профи Чиз / Profi Cheese 70% 5,5 кг</t>
  </si>
  <si>
    <t>Profi Cheese</t>
  </si>
  <si>
    <t>РОССИЯ</t>
  </si>
  <si>
    <t>Вкус и запах: чистый, кисломолочный, характерный для мягких сыров без созревания, без посторонних привкусов и запахов.Консистенция: от мягкой, нежной, пластичной, мажущейся до плотной однородной по всей массе.Цвет: от белого до светло-кремового, однородный по всей массе.</t>
  </si>
  <si>
    <t>5,5 кг.</t>
  </si>
  <si>
    <t>ведро, пленка</t>
  </si>
  <si>
    <t>1864.5 руб.</t>
  </si>
  <si>
    <t>48</t>
  </si>
  <si>
    <t>Сыр творожный «Сливочный» Профи Чиз / Profi Cheese 70% в ведрах</t>
  </si>
  <si>
    <t>Profi Cheese</t>
  </si>
  <si>
    <t>РОССИЯ</t>
  </si>
  <si>
    <t>Вкус и запах: чистый, кисломолочный, характерный для мягких сыров без созревания, без посторонних привкусов и запахов. Консистенция: от мягкой, нежной, пластичной, мажущейся до плотной однородной по всей массе. Цвет: от белого до светло-кремового, однородный по всей массе.</t>
  </si>
  <si>
    <t>0,8 кг.</t>
  </si>
  <si>
    <t>ведро, пленка</t>
  </si>
  <si>
    <t>395.2 руб.</t>
  </si>
  <si>
    <t>2 кг.</t>
  </si>
  <si>
    <t>ведро, пленка</t>
  </si>
  <si>
    <t>718 руб.</t>
  </si>
  <si>
    <t>5,5 кг.</t>
  </si>
  <si>
    <t>ведро, пленка</t>
  </si>
  <si>
    <t>1864.5 руб.</t>
  </si>
  <si>
    <t>49</t>
  </si>
  <si>
    <t>Сыр творожный «Сливочный» Профи Чиз / Profi Cheese 70% в коробках</t>
  </si>
  <si>
    <t>Profi Cheese</t>
  </si>
  <si>
    <t>РОССИЯ</t>
  </si>
  <si>
    <t>Вкус и запах: чистый, кисломолочный, характерный для мягких сыров без созревания, без посторонних привкусов и запахов.Консистенция: от мягкой, нежной, пластичной, мажущейся до плотной однородной по всей массе.Цвет: от белого до светло-кремового, однородный по всей массе.</t>
  </si>
  <si>
    <t>10 кг.</t>
  </si>
  <si>
    <t>полимерная пленка, гофрокороб</t>
  </si>
  <si>
    <t>3240 руб.</t>
  </si>
  <si>
    <t>20 кг.</t>
  </si>
  <si>
    <t>полимерная пленка, гофрокороб</t>
  </si>
  <si>
    <t>6380 руб.</t>
  </si>
  <si>
    <t>Твердые сыры</t>
  </si>
  <si>
    <t>Староминский «Сыродел»</t>
  </si>
  <si>
    <t>50</t>
  </si>
  <si>
    <t>Сыр «Маасдам» Староминский «Сыродел» 45%</t>
  </si>
  <si>
    <t>Староминский «Сыродел»</t>
  </si>
  <si>
    <t>РОССИЯ</t>
  </si>
  <si>
    <t>соответствует СТО 91141640-058-2019</t>
  </si>
  <si>
    <t>2,5 кг.</t>
  </si>
  <si>
    <t>полимерная пленка</t>
  </si>
  <si>
    <t>51</t>
  </si>
  <si>
    <t>Сыр «Манчестер» Староминский «Сыродел» 50%</t>
  </si>
  <si>
    <t>Староминский «Сыродел»</t>
  </si>
  <si>
    <t>РОССИЯ</t>
  </si>
  <si>
    <t>соответствует ГОСТ Р ИСО 22000-2019</t>
  </si>
  <si>
    <t>2,5 кг.</t>
  </si>
  <si>
    <t>полимерная пленка</t>
  </si>
  <si>
    <t>52</t>
  </si>
  <si>
    <t>Сыр «Чеддер» красный Староминский «Сыродел» 50%</t>
  </si>
  <si>
    <t>Староминский «Сыродел»</t>
  </si>
  <si>
    <t>РОССИЯ</t>
  </si>
  <si>
    <t>соответствует ГОСТ Р ИСО 22000-2019</t>
  </si>
  <si>
    <t>2,3 кг.</t>
  </si>
  <si>
    <t>полимерная пленка</t>
  </si>
  <si>
    <t>53</t>
  </si>
  <si>
    <t>Сыр «Чеддер» Староминский «Сыродел» 50%</t>
  </si>
  <si>
    <t>Староминский «Сыродел»</t>
  </si>
  <si>
    <t>РОССИЯ</t>
  </si>
  <si>
    <t>соответствует ГОСТ Р ИСО 22000-2019</t>
  </si>
  <si>
    <t>2,3 кг.</t>
  </si>
  <si>
    <t>полимерная пленка</t>
  </si>
  <si>
    <t>2,3 кг.</t>
  </si>
  <si>
    <t>полимерная пленка</t>
  </si>
  <si>
    <t>Яичная продукция</t>
  </si>
  <si>
    <t>Роскар</t>
  </si>
  <si>
    <t>Сухие продукты</t>
  </si>
  <si>
    <t>54</t>
  </si>
  <si>
    <t>2205</t>
  </si>
  <si>
    <t>Белок яичный сухой обессахаренный (повышенной взбиваемости) Роскар</t>
  </si>
  <si>
    <t>Роскар</t>
  </si>
  <si>
    <t>РОССИЯ</t>
  </si>
  <si>
    <t>1 кг.</t>
  </si>
  <si>
    <t>пакет зиплок</t>
  </si>
  <si>
    <t>1410 руб.</t>
  </si>
  <si>
    <t>0,1 кг.</t>
  </si>
  <si>
    <t>пакет зиплок</t>
  </si>
  <si>
    <t>245 руб.</t>
  </si>
  <si>
    <t>0,25 кг.</t>
  </si>
  <si>
    <t>пакет зиплок</t>
  </si>
  <si>
    <t>430 руб.</t>
  </si>
  <si>
    <t>4 кг.</t>
  </si>
  <si>
    <t>пропиленовый мешок</t>
  </si>
  <si>
    <t>5360 руб.</t>
  </si>
  <si>
    <t>0,5 кг.</t>
  </si>
  <si>
    <t>полимерный пакет</t>
  </si>
  <si>
    <t>775 руб.</t>
  </si>
  <si>
    <t>55</t>
  </si>
  <si>
    <t>2206</t>
  </si>
  <si>
    <t>Белок яичный сухой обессахаренный 25 кг (высокая пена) Роскар</t>
  </si>
  <si>
    <t>Роскар</t>
  </si>
  <si>
    <t>РОССИЯ</t>
  </si>
  <si>
    <t>25 кг.</t>
  </si>
  <si>
    <t>полимерная пленка, гофрокороб</t>
  </si>
  <si>
    <t>28000 руб.</t>
  </si>
  <si>
    <t>56</t>
  </si>
  <si>
    <t>2252</t>
  </si>
  <si>
    <t>Желток сухой 25 кг Роскар</t>
  </si>
  <si>
    <t>Роскар</t>
  </si>
  <si>
    <t>РОССИЯ</t>
  </si>
  <si>
    <t>25 кг.</t>
  </si>
  <si>
    <t>полимерная пленка, гофрокороб</t>
  </si>
  <si>
    <t>23675 руб.</t>
  </si>
  <si>
    <t>57</t>
  </si>
  <si>
    <t>2263</t>
  </si>
  <si>
    <t>Желток сухой 25 кг ферментированный Роскар</t>
  </si>
  <si>
    <t>Роскар</t>
  </si>
  <si>
    <t>РОССИЯ</t>
  </si>
  <si>
    <t>25 кг.</t>
  </si>
  <si>
    <t>полимерная пленка, гофрокороб</t>
  </si>
  <si>
    <t>24925 руб.</t>
  </si>
  <si>
    <t>58</t>
  </si>
  <si>
    <t>2310</t>
  </si>
  <si>
    <t>Меланж яичный сухой 25 кг Роскар</t>
  </si>
  <si>
    <t>Роскар</t>
  </si>
  <si>
    <t>25 кг.</t>
  </si>
  <si>
    <t>полимерная пленка, гофрокороб</t>
  </si>
  <si>
    <t>16750 руб.</t>
  </si>
  <si>
    <t>Жидкие продукты</t>
  </si>
  <si>
    <t>59</t>
  </si>
  <si>
    <t>2014</t>
  </si>
  <si>
    <t>Белок яичный жидкий охлажденный пастеризованный 1 л Роскар</t>
  </si>
  <si>
    <t>Роскар</t>
  </si>
  <si>
    <t>РОССИЯ</t>
  </si>
  <si>
    <t>1 кг.</t>
  </si>
  <si>
    <t>пакет из ламинированного картона</t>
  </si>
  <si>
    <t>60</t>
  </si>
  <si>
    <t>2019</t>
  </si>
  <si>
    <t>Белок яичный жидкий охлажденный пастеризованный 2 х 10 л Роскар</t>
  </si>
  <si>
    <t>Роскар</t>
  </si>
  <si>
    <t>РОССИЯ</t>
  </si>
  <si>
    <t>20 кг.</t>
  </si>
  <si>
    <t>асептический пакет, гофрокороб</t>
  </si>
  <si>
    <t>61</t>
  </si>
  <si>
    <t>2002</t>
  </si>
  <si>
    <t>Белок яичный жидкий охлажденный пастеризованный 20 л Роскар</t>
  </si>
  <si>
    <t>Роскар</t>
  </si>
  <si>
    <t>РОССИЯ</t>
  </si>
  <si>
    <t>20 кг.</t>
  </si>
  <si>
    <t>асептический пакет, гофрокороб</t>
  </si>
  <si>
    <t>62</t>
  </si>
  <si>
    <t>2052</t>
  </si>
  <si>
    <t>Желток яичный жидкий охлажденный пастеризованный 20 л Роскар</t>
  </si>
  <si>
    <t>Роскар</t>
  </si>
  <si>
    <t>20 кг.</t>
  </si>
  <si>
    <t>асептический пакет, гофрокороб</t>
  </si>
  <si>
    <t>63</t>
  </si>
  <si>
    <t>2151</t>
  </si>
  <si>
    <t>Меланж яичный жидкий охлажденный пастеризованный 1 л Роскар</t>
  </si>
  <si>
    <t>Роскар</t>
  </si>
  <si>
    <t>РОССИЯ</t>
  </si>
  <si>
    <t>1 кг.</t>
  </si>
  <si>
    <t>пакет из ламинированного картона</t>
  </si>
  <si>
    <t>64</t>
  </si>
  <si>
    <t>2116</t>
  </si>
  <si>
    <t>Меланж яичный жидкий охлажденный пастеризованный 2 х 10 л Роскар</t>
  </si>
  <si>
    <t>Роскар</t>
  </si>
  <si>
    <t>РОССИЯ</t>
  </si>
  <si>
    <t>20 кг.</t>
  </si>
  <si>
    <t>асептический пакет, гофрокороб</t>
  </si>
  <si>
    <t>65</t>
  </si>
  <si>
    <t>2103</t>
  </si>
  <si>
    <t>Меланж яичный жидкий охлажденный пастеризованный 20 л Роскар</t>
  </si>
  <si>
    <t>Роскар</t>
  </si>
  <si>
    <t>РОССИЯ</t>
  </si>
  <si>
    <t>20 кг.</t>
  </si>
  <si>
    <t>асептический пакет, гофрокороб</t>
  </si>
  <si>
    <t>Пищевые жиры</t>
  </si>
  <si>
    <t>Gloria</t>
  </si>
  <si>
    <t>66</t>
  </si>
  <si>
    <t>Молочный жир Gloria 99,9% 16 кг</t>
  </si>
  <si>
    <t>Gloria</t>
  </si>
  <si>
    <t>АРГЕНТИНА</t>
  </si>
  <si>
    <t>16 кг.</t>
  </si>
  <si>
    <t>полимерная пленка, гофрокороб</t>
  </si>
  <si>
    <t>960 кг.</t>
  </si>
  <si>
    <t>60 шт., 1 паллета</t>
  </si>
  <si>
    <t>Recreo</t>
  </si>
  <si>
    <t>67</t>
  </si>
  <si>
    <t>Замороженный жир говяжий Recreo 25 кг</t>
  </si>
  <si>
    <t>Recreo</t>
  </si>
  <si>
    <t>АРГЕНТИНА</t>
  </si>
  <si>
    <t>полимерная пленка, гофрокороб</t>
  </si>
  <si>
    <t>1 паллета</t>
  </si>
  <si>
    <t>RDC (Refineria del centro S.A.)</t>
  </si>
  <si>
    <t>68</t>
  </si>
  <si>
    <t>Топленый жир говяжий 20 кг RDC</t>
  </si>
  <si>
    <t>RDC</t>
  </si>
  <si>
    <t>АРГЕНТИНА</t>
  </si>
  <si>
    <t>20 кг.</t>
  </si>
  <si>
    <t>полимерная пленка, гофрокороб</t>
  </si>
  <si>
    <t>Сухие смеси</t>
  </si>
  <si>
    <t>69</t>
  </si>
  <si>
    <t>Молоко сухое цельное 26 % «La Serenisima» Mastellone</t>
  </si>
  <si>
    <t>La Serenísima</t>
  </si>
  <si>
    <t>АРГЕНТИНА</t>
  </si>
  <si>
    <t>25 кг.</t>
  </si>
  <si>
    <t>Бумажный мешок с полимерным вкладышем</t>
  </si>
  <si>
    <t>12000 руб.</t>
  </si>
  <si>
    <t>750 кг.</t>
  </si>
  <si>
    <t>30 шт., 1 паллета</t>
  </si>
  <si>
    <t>352500 руб.</t>
  </si>
  <si>
    <t>70</t>
  </si>
  <si>
    <t>Сливки сухие Zealandia 42% 1 кг ГОСТ 33629-2015</t>
  </si>
  <si>
    <t>Зеландия / Zealandia</t>
  </si>
  <si>
    <t>РОССИЯ</t>
  </si>
  <si>
    <t>1 кг.</t>
  </si>
  <si>
    <t>мешок</t>
  </si>
  <si>
    <t>71</t>
  </si>
  <si>
    <t>Сливки сухие Zealandia 42% 450 г ГОСТ 33629-2015</t>
  </si>
  <si>
    <t>Зеландия / Zealandia</t>
  </si>
  <si>
    <t>РОССИЯ</t>
  </si>
  <si>
    <t>0,45 кг.</t>
  </si>
  <si>
    <t>ведро, пленка</t>
  </si>
  <si>
    <t>72</t>
  </si>
  <si>
    <t>Сухое обезжиренное молоко 27 кг ГОСТ Калинковичи</t>
  </si>
  <si>
    <t>БЕЛАРУСЬ</t>
  </si>
  <si>
    <t>25 кг.</t>
  </si>
  <si>
    <t>мешок</t>
  </si>
  <si>
    <t>73</t>
  </si>
  <si>
    <t>Сухое цельное молоко 25 кг ГОСТ Полоцк</t>
  </si>
  <si>
    <t>БЕЛАРУСЬ</t>
  </si>
  <si>
    <t>25 кг.</t>
  </si>
  <si>
    <t>мешок</t>
  </si>
  <si>
    <t>74</t>
  </si>
  <si>
    <t>Сухое цельное молоко 27 кг ГОСТ Алексеевское</t>
  </si>
  <si>
    <t>РОССИЯ</t>
  </si>
  <si>
    <t>27 кг.</t>
  </si>
  <si>
    <t>мешок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</si>
</sst>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color theme="1"/>
      <name val="Arial"/>
      <family val="2"/>
      <scheme val="minor"/>
    </font>
    <font>
      <name val="Arial"/>
      <sz val="10"/>
      <color theme="1"/>
      <family val="1"/>
      <charset val="204"/>
    </font>
    <font>
      <name val="Arial"/>
      <sz val="11"/>
      <color theme="1"/>
      <b/>
      <family val="1"/>
      <charset val="204"/>
    </font>
    <font>
      <name val="Arial"/>
      <sz val="11"/>
      <color theme="1"/>
      <b/>
      <family val="1"/>
      <charset val="204"/>
    </font>
    <font>
      <name val="Arial"/>
      <sz val="10"/>
      <color theme="1"/>
      <b/>
      <family val="1"/>
      <charset val="204"/>
    </font>
    <font>
      <name val="Arial"/>
      <sz val="10"/>
      <color theme="1"/>
      <family val="1"/>
      <charset val="204"/>
    </font>
    <font>
      <name val="Arial"/>
      <sz val="10"/>
      <color rgb="FF0000FF"/>
      <u/>
      <family val="1"/>
      <charset val="204"/>
    </font>
    <font>
      <name val="Arial"/>
      <sz val="10"/>
      <color theme="1"/>
      <family val="1"/>
      <charset val="204"/>
    </font>
    <font>
      <name val="Arial"/>
      <sz val="10"/>
      <color theme="1"/>
      <family val="1"/>
      <charset val="204"/>
    </font>
    <font>
      <name val="Arial"/>
      <sz val="10"/>
      <color theme="1"/>
      <family val="1"/>
      <charset val="204"/>
    </font>
    <font>
      <name val="Arial"/>
      <sz val="11"/>
      <color theme="1"/>
      <b/>
      <family val="1"/>
      <charset val="204"/>
    </font>
    <font>
      <name val="Arial"/>
      <sz val="10"/>
      <color theme="1"/>
      <b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1" fillId="0" borderId="0" xfId="0" applyAlignment="1" applyProtection="1">
      <alignment horizontal="left" vertical="center" wrapText="1"/>
    </xf>
    <xf numFmtId="0" fontId="2" fillId="0" borderId="0" xfId="1" applyFont="1" applyAlignment="1" applyProtection="1">
      <alignment horizontal="left" vertical="center" wrapText="1"/>
    </xf>
    <xf numFmtId="0" fontId="3" fillId="0" borderId="0" xfId="2" applyFont="1" applyAlignment="1" applyProtection="1">
      <alignment horizontal="left" vertical="center" wrapText="1"/>
    </xf>
    <xf numFmtId="0" fontId="4" fillId="0" borderId="0" xfId="3" applyFont="1" applyAlignment="1" applyProtection="1">
      <alignment horizontal="left" vertical="center" wrapText="1"/>
    </xf>
    <xf numFmtId="0" fontId="5" fillId="0" borderId="0" xfId="4" applyFont="1" applyAlignment="1" applyProtection="1">
      <alignment horizontal="left" vertical="center" wrapText="1"/>
    </xf>
    <xf numFmtId="0" fontId="6" fillId="0" borderId="0" xfId="5" applyFont="1" applyAlignment="1" applyProtection="1">
      <alignment horizontal="center" vertical="center" wrapText="1"/>
    </xf>
    <xf numFmtId="0" fontId="7" fillId="0" borderId="0" xfId="6" applyFont="1" applyAlignment="1" applyProtection="1">
      <alignment horizontal="left" vertical="center" wrapText="1"/>
    </xf>
    <xf numFmtId="0" fontId="8" fillId="0" borderId="0" xfId="7" applyFont="1" applyAlignment="1" applyProtection="1">
      <alignment horizontal="left" vertical="top" wrapText="1"/>
    </xf>
    <xf numFmtId="0" fontId="9" fillId="0" borderId="0" xfId="8" applyFont="1" applyAlignment="1" applyProtection="1">
      <alignment horizontal="right" vertical="center" wrapText="1"/>
    </xf>
    <xf numFmtId="0" fontId="10" fillId="0" borderId="0" xfId="9" applyFont="1" applyAlignment="1" applyProtection="1">
      <alignment horizontal="left" vertical="center" wrapText="1"/>
    </xf>
    <xf numFmtId="0" fontId="11" fillId="0" borderId="0" xfId="10" applyFont="1" applyAlignment="1" applyProtection="1">
      <alignment horizontal="right" vertical="top" wrapText="1"/>
    </xf>
    <xf numFmtId="0" fontId="12" fillId="0" borderId="0" xfId="11" applyFont="1" applyAlignment="1" applyProtection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Relationship Id="rId4" Type="http://schemas.openxmlformats.org/officeDocument/2006/relationships/image" Target="../media/image4.jpg"/><Relationship Id="rId5" Type="http://schemas.openxmlformats.org/officeDocument/2006/relationships/image" Target="../media/image5.jpg"/><Relationship Id="rId6" Type="http://schemas.openxmlformats.org/officeDocument/2006/relationships/image" Target="../media/image6.jpg"/><Relationship Id="rId7" Type="http://schemas.openxmlformats.org/officeDocument/2006/relationships/image" Target="../media/image7.jpg"/><Relationship Id="rId8" Type="http://schemas.openxmlformats.org/officeDocument/2006/relationships/image" Target="../media/image8.jpg"/><Relationship Id="rId9" Type="http://schemas.openxmlformats.org/officeDocument/2006/relationships/image" Target="../media/image9.jpg"/><Relationship Id="rId10" Type="http://schemas.openxmlformats.org/officeDocument/2006/relationships/image" Target="../media/image10.jpg"/><Relationship Id="rId11" Type="http://schemas.openxmlformats.org/officeDocument/2006/relationships/image" Target="../media/image11.jpg"/><Relationship Id="rId12" Type="http://schemas.openxmlformats.org/officeDocument/2006/relationships/image" Target="../media/image12.jpg"/><Relationship Id="rId13" Type="http://schemas.openxmlformats.org/officeDocument/2006/relationships/image" Target="../media/image13.png"/><Relationship Id="rId14" Type="http://schemas.openxmlformats.org/officeDocument/2006/relationships/image" Target="../media/image14.jpg"/><Relationship Id="rId15" Type="http://schemas.openxmlformats.org/officeDocument/2006/relationships/image" Target="../media/image15.jpg"/><Relationship Id="rId16" Type="http://schemas.openxmlformats.org/officeDocument/2006/relationships/image" Target="../media/image16.jpg"/><Relationship Id="rId17" Type="http://schemas.openxmlformats.org/officeDocument/2006/relationships/image" Target="../media/image17.png"/><Relationship Id="rId18" Type="http://schemas.openxmlformats.org/officeDocument/2006/relationships/image" Target="../media/image18.jpg"/><Relationship Id="rId19" Type="http://schemas.openxmlformats.org/officeDocument/2006/relationships/image" Target="../media/image19.jpg"/><Relationship Id="rId20" Type="http://schemas.openxmlformats.org/officeDocument/2006/relationships/image" Target="../media/image20.jpg"/><Relationship Id="rId21" Type="http://schemas.openxmlformats.org/officeDocument/2006/relationships/image" Target="../media/image21.jpg"/><Relationship Id="rId22" Type="http://schemas.openxmlformats.org/officeDocument/2006/relationships/image" Target="../media/image22.jpg"/><Relationship Id="rId23" Type="http://schemas.openxmlformats.org/officeDocument/2006/relationships/image" Target="../media/image23.jpg"/><Relationship Id="rId24" Type="http://schemas.openxmlformats.org/officeDocument/2006/relationships/image" Target="../media/image24.jpeg"/><Relationship Id="rId25" Type="http://schemas.openxmlformats.org/officeDocument/2006/relationships/image" Target="../media/image25.jpg"/><Relationship Id="rId26" Type="http://schemas.openxmlformats.org/officeDocument/2006/relationships/image" Target="../media/image26.jpg"/><Relationship Id="rId27" Type="http://schemas.openxmlformats.org/officeDocument/2006/relationships/image" Target="../media/image27.jpg"/><Relationship Id="rId28" Type="http://schemas.openxmlformats.org/officeDocument/2006/relationships/image" Target="../media/image28.png"/><Relationship Id="rId29" Type="http://schemas.openxmlformats.org/officeDocument/2006/relationships/image" Target="../media/image29.jpg"/><Relationship Id="rId30" Type="http://schemas.openxmlformats.org/officeDocument/2006/relationships/image" Target="../media/image30.jpg"/><Relationship Id="rId31" Type="http://schemas.openxmlformats.org/officeDocument/2006/relationships/image" Target="../media/image31.jpg"/><Relationship Id="rId32" Type="http://schemas.openxmlformats.org/officeDocument/2006/relationships/image" Target="../media/image32.jpg"/><Relationship Id="rId33" Type="http://schemas.openxmlformats.org/officeDocument/2006/relationships/image" Target="../media/image33.png"/><Relationship Id="rId34" Type="http://schemas.openxmlformats.org/officeDocument/2006/relationships/image" Target="../media/image34.jpg"/><Relationship Id="rId35" Type="http://schemas.openxmlformats.org/officeDocument/2006/relationships/image" Target="../media/image35.png"/><Relationship Id="rId36" Type="http://schemas.openxmlformats.org/officeDocument/2006/relationships/image" Target="../media/image36.jpg"/><Relationship Id="rId37" Type="http://schemas.openxmlformats.org/officeDocument/2006/relationships/image" Target="../media/image37.jpg"/><Relationship Id="rId38" Type="http://schemas.openxmlformats.org/officeDocument/2006/relationships/image" Target="../media/image38.jpg"/><Relationship Id="rId39" Type="http://schemas.openxmlformats.org/officeDocument/2006/relationships/image" Target="../media/image39.jpeg"/><Relationship Id="rId40" Type="http://schemas.openxmlformats.org/officeDocument/2006/relationships/image" Target="../media/image40.jpeg"/><Relationship Id="rId41" Type="http://schemas.openxmlformats.org/officeDocument/2006/relationships/image" Target="../media/image41.jpeg"/><Relationship Id="rId42" Type="http://schemas.openxmlformats.org/officeDocument/2006/relationships/image" Target="../media/image42.jpeg"/><Relationship Id="rId43" Type="http://schemas.openxmlformats.org/officeDocument/2006/relationships/image" Target="../media/image43.jpeg"/><Relationship Id="rId44" Type="http://schemas.openxmlformats.org/officeDocument/2006/relationships/image" Target="../media/image44.jpeg"/><Relationship Id="rId45" Type="http://schemas.openxmlformats.org/officeDocument/2006/relationships/image" Target="../media/image45.jpg"/><Relationship Id="rId46" Type="http://schemas.openxmlformats.org/officeDocument/2006/relationships/image" Target="../media/image46.jpeg"/><Relationship Id="rId47" Type="http://schemas.openxmlformats.org/officeDocument/2006/relationships/image" Target="../media/image47.jpg"/><Relationship Id="rId48" Type="http://schemas.openxmlformats.org/officeDocument/2006/relationships/image" Target="../media/image48.jpg"/><Relationship Id="rId49" Type="http://schemas.openxmlformats.org/officeDocument/2006/relationships/image" Target="../media/image49.jpeg"/><Relationship Id="rId50" Type="http://schemas.openxmlformats.org/officeDocument/2006/relationships/image" Target="../media/image50.jpg"/><Relationship Id="rId51" Type="http://schemas.openxmlformats.org/officeDocument/2006/relationships/image" Target="../media/image51.jpg"/><Relationship Id="rId52" Type="http://schemas.openxmlformats.org/officeDocument/2006/relationships/image" Target="../media/image52.jpg"/><Relationship Id="rId53" Type="http://schemas.openxmlformats.org/officeDocument/2006/relationships/image" Target="../media/image53.jpg"/><Relationship Id="rId54" Type="http://schemas.openxmlformats.org/officeDocument/2006/relationships/image" Target="../media/image54.png"/><Relationship Id="rId55" Type="http://schemas.openxmlformats.org/officeDocument/2006/relationships/image" Target="../media/image55.png"/><Relationship Id="rId56" Type="http://schemas.openxmlformats.org/officeDocument/2006/relationships/image" Target="../media/image56.png"/><Relationship Id="rId57" Type="http://schemas.openxmlformats.org/officeDocument/2006/relationships/image" Target="../media/image57.png"/><Relationship Id="rId58" Type="http://schemas.openxmlformats.org/officeDocument/2006/relationships/image" Target="../media/image58.png"/><Relationship Id="rId59" Type="http://schemas.openxmlformats.org/officeDocument/2006/relationships/image" Target="../media/image59.jpg"/><Relationship Id="rId60" Type="http://schemas.openxmlformats.org/officeDocument/2006/relationships/image" Target="../media/image60.png"/><Relationship Id="rId61" Type="http://schemas.openxmlformats.org/officeDocument/2006/relationships/image" Target="../media/image61.png"/><Relationship Id="rId62" Type="http://schemas.openxmlformats.org/officeDocument/2006/relationships/image" Target="../media/image62.png"/><Relationship Id="rId63" Type="http://schemas.openxmlformats.org/officeDocument/2006/relationships/image" Target="../media/image63.png"/><Relationship Id="rId64" Type="http://schemas.openxmlformats.org/officeDocument/2006/relationships/image" Target="../media/image64.png"/><Relationship Id="rId65" Type="http://schemas.openxmlformats.org/officeDocument/2006/relationships/image" Target="../media/image65.jpg"/><Relationship Id="rId66" Type="http://schemas.openxmlformats.org/officeDocument/2006/relationships/image" Target="../media/image66.jpg"/><Relationship Id="rId67" Type="http://schemas.openxmlformats.org/officeDocument/2006/relationships/image" Target="../media/image67.jpg"/><Relationship Id="rId68" Type="http://schemas.openxmlformats.org/officeDocument/2006/relationships/image" Target="../media/image68.jpeg"/><Relationship Id="rId69" Type="http://schemas.openxmlformats.org/officeDocument/2006/relationships/image" Target="../media/image69.jpg"/><Relationship Id="rId70" Type="http://schemas.openxmlformats.org/officeDocument/2006/relationships/image" Target="../media/image70.png"/><Relationship Id="rId71" Type="http://schemas.openxmlformats.org/officeDocument/2006/relationships/image" Target="../media/image71.jpg"/><Relationship Id="rId72" Type="http://schemas.openxmlformats.org/officeDocument/2006/relationships/image" Target="../media/image72.png"/><Relationship Id="rId73" Type="http://schemas.openxmlformats.org/officeDocument/2006/relationships/image" Target="../media/image73.png"/><Relationship Id="rId74" Type="http://schemas.openxmlformats.org/officeDocument/2006/relationships/image" Target="../media/image7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7600</xdr:colOff>
      <xdr:row>4</xdr:row>
      <xdr:rowOff>7600</xdr:rowOff>
    </xdr:from>
    <xdr:to>
      <xdr:col>2</xdr:col>
      <xdr:colOff>1527600</xdr:colOff>
      <xdr:row>5</xdr:row>
      <xdr:rowOff>429400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7600</xdr:colOff>
      <xdr:row>6</xdr:row>
      <xdr:rowOff>7600</xdr:rowOff>
    </xdr:from>
    <xdr:to>
      <xdr:col>2</xdr:col>
      <xdr:colOff>1527600</xdr:colOff>
      <xdr:row>7</xdr:row>
      <xdr:rowOff>429400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7600</xdr:colOff>
      <xdr:row>8</xdr:row>
      <xdr:rowOff>7600</xdr:rowOff>
    </xdr:from>
    <xdr:to>
      <xdr:col>2</xdr:col>
      <xdr:colOff>1527600</xdr:colOff>
      <xdr:row>9</xdr:row>
      <xdr:rowOff>429400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7600</xdr:colOff>
      <xdr:row>10</xdr:row>
      <xdr:rowOff>7600</xdr:rowOff>
    </xdr:from>
    <xdr:to>
      <xdr:col>2</xdr:col>
      <xdr:colOff>1527600</xdr:colOff>
      <xdr:row>11</xdr:row>
      <xdr:rowOff>429400</xdr:rowOff>
    </xdr:to>
    <xdr:pic>
      <xdr:nvPicPr>
        <xdr:cNvPr id="4" name="image4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7600</xdr:colOff>
      <xdr:row>12</xdr:row>
      <xdr:rowOff>7600</xdr:rowOff>
    </xdr:from>
    <xdr:to>
      <xdr:col>2</xdr:col>
      <xdr:colOff>1527600</xdr:colOff>
      <xdr:row>13</xdr:row>
      <xdr:rowOff>429400</xdr:rowOff>
    </xdr:to>
    <xdr:pic>
      <xdr:nvPicPr>
        <xdr:cNvPr id="5" name="image5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7600</xdr:colOff>
      <xdr:row>14</xdr:row>
      <xdr:rowOff>7600</xdr:rowOff>
    </xdr:from>
    <xdr:to>
      <xdr:col>2</xdr:col>
      <xdr:colOff>1527600</xdr:colOff>
      <xdr:row>15</xdr:row>
      <xdr:rowOff>429400</xdr:rowOff>
    </xdr:to>
    <xdr:pic>
      <xdr:nvPicPr>
        <xdr:cNvPr id="6" name="image6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7600</xdr:colOff>
      <xdr:row>16</xdr:row>
      <xdr:rowOff>7600</xdr:rowOff>
    </xdr:from>
    <xdr:to>
      <xdr:col>2</xdr:col>
      <xdr:colOff>1527600</xdr:colOff>
      <xdr:row>17</xdr:row>
      <xdr:rowOff>429400</xdr:rowOff>
    </xdr:to>
    <xdr:pic>
      <xdr:nvPicPr>
        <xdr:cNvPr id="7" name="image7.jp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7600</xdr:colOff>
      <xdr:row>18</xdr:row>
      <xdr:rowOff>7600</xdr:rowOff>
    </xdr:from>
    <xdr:to>
      <xdr:col>2</xdr:col>
      <xdr:colOff>1527600</xdr:colOff>
      <xdr:row>19</xdr:row>
      <xdr:rowOff>429400</xdr:rowOff>
    </xdr:to>
    <xdr:pic>
      <xdr:nvPicPr>
        <xdr:cNvPr id="8" name="image8.jp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7600</xdr:colOff>
      <xdr:row>20</xdr:row>
      <xdr:rowOff>7600</xdr:rowOff>
    </xdr:from>
    <xdr:to>
      <xdr:col>2</xdr:col>
      <xdr:colOff>1527600</xdr:colOff>
      <xdr:row>21</xdr:row>
      <xdr:rowOff>429400</xdr:rowOff>
    </xdr:to>
    <xdr:pic>
      <xdr:nvPicPr>
        <xdr:cNvPr id="9" name="image9.jp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7600</xdr:colOff>
      <xdr:row>22</xdr:row>
      <xdr:rowOff>7600</xdr:rowOff>
    </xdr:from>
    <xdr:to>
      <xdr:col>2</xdr:col>
      <xdr:colOff>1527600</xdr:colOff>
      <xdr:row>23</xdr:row>
      <xdr:rowOff>429400</xdr:rowOff>
    </xdr:to>
    <xdr:pic>
      <xdr:nvPicPr>
        <xdr:cNvPr id="10" name="image10.jp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7600</xdr:colOff>
      <xdr:row>24</xdr:row>
      <xdr:rowOff>7600</xdr:rowOff>
    </xdr:from>
    <xdr:to>
      <xdr:col>2</xdr:col>
      <xdr:colOff>1527600</xdr:colOff>
      <xdr:row>25</xdr:row>
      <xdr:rowOff>429400</xdr:rowOff>
    </xdr:to>
    <xdr:pic>
      <xdr:nvPicPr>
        <xdr:cNvPr id="11" name="image11.jp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7600</xdr:colOff>
      <xdr:row>26</xdr:row>
      <xdr:rowOff>7600</xdr:rowOff>
    </xdr:from>
    <xdr:to>
      <xdr:col>2</xdr:col>
      <xdr:colOff>1527600</xdr:colOff>
      <xdr:row>27</xdr:row>
      <xdr:rowOff>429400</xdr:rowOff>
    </xdr:to>
    <xdr:pic>
      <xdr:nvPicPr>
        <xdr:cNvPr id="12" name="image12.jp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7600</xdr:colOff>
      <xdr:row>29</xdr:row>
      <xdr:rowOff>7600</xdr:rowOff>
    </xdr:from>
    <xdr:to>
      <xdr:col>2</xdr:col>
      <xdr:colOff>1527600</xdr:colOff>
      <xdr:row>30</xdr:row>
      <xdr:rowOff>429400</xdr:rowOff>
    </xdr:to>
    <xdr:pic>
      <xdr:nvPicPr>
        <xdr:cNvPr id="13" name="image13.pn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7600</xdr:colOff>
      <xdr:row>31</xdr:row>
      <xdr:rowOff>7600</xdr:rowOff>
    </xdr:from>
    <xdr:to>
      <xdr:col>2</xdr:col>
      <xdr:colOff>1527600</xdr:colOff>
      <xdr:row>32</xdr:row>
      <xdr:rowOff>429400</xdr:rowOff>
    </xdr:to>
    <xdr:pic>
      <xdr:nvPicPr>
        <xdr:cNvPr id="14" name="image14.jp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7600</xdr:colOff>
      <xdr:row>33</xdr:row>
      <xdr:rowOff>7600</xdr:rowOff>
    </xdr:from>
    <xdr:to>
      <xdr:col>2</xdr:col>
      <xdr:colOff>1527600</xdr:colOff>
      <xdr:row>34</xdr:row>
      <xdr:rowOff>429400</xdr:rowOff>
    </xdr:to>
    <xdr:pic>
      <xdr:nvPicPr>
        <xdr:cNvPr id="15" name="image15.jp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7600</xdr:colOff>
      <xdr:row>37</xdr:row>
      <xdr:rowOff>7600</xdr:rowOff>
    </xdr:from>
    <xdr:to>
      <xdr:col>2</xdr:col>
      <xdr:colOff>1527600</xdr:colOff>
      <xdr:row>38</xdr:row>
      <xdr:rowOff>761266</xdr:rowOff>
    </xdr:to>
    <xdr:pic>
      <xdr:nvPicPr>
        <xdr:cNvPr id="16" name="image16.jp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7600</xdr:colOff>
      <xdr:row>40</xdr:row>
      <xdr:rowOff>7600</xdr:rowOff>
    </xdr:from>
    <xdr:to>
      <xdr:col>2</xdr:col>
      <xdr:colOff>1527600</xdr:colOff>
      <xdr:row>40</xdr:row>
      <xdr:rowOff>866400</xdr:rowOff>
    </xdr:to>
    <xdr:pic>
      <xdr:nvPicPr>
        <xdr:cNvPr id="17" name="image17.pn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7600</xdr:colOff>
      <xdr:row>42</xdr:row>
      <xdr:rowOff>7600</xdr:rowOff>
    </xdr:from>
    <xdr:to>
      <xdr:col>2</xdr:col>
      <xdr:colOff>1527600</xdr:colOff>
      <xdr:row>43</xdr:row>
      <xdr:rowOff>761266</xdr:rowOff>
    </xdr:to>
    <xdr:pic>
      <xdr:nvPicPr>
        <xdr:cNvPr id="18" name="image18.jp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7600</xdr:colOff>
      <xdr:row>45</xdr:row>
      <xdr:rowOff>7600</xdr:rowOff>
    </xdr:from>
    <xdr:to>
      <xdr:col>2</xdr:col>
      <xdr:colOff>1527600</xdr:colOff>
      <xdr:row>45</xdr:row>
      <xdr:rowOff>1147600</xdr:rowOff>
    </xdr:to>
    <xdr:pic>
      <xdr:nvPicPr>
        <xdr:cNvPr id="19" name="image19.jp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7600</xdr:colOff>
      <xdr:row>47</xdr:row>
      <xdr:rowOff>7600</xdr:rowOff>
    </xdr:from>
    <xdr:to>
      <xdr:col>2</xdr:col>
      <xdr:colOff>1527600</xdr:colOff>
      <xdr:row>49</xdr:row>
      <xdr:rowOff>301466</xdr:rowOff>
    </xdr:to>
    <xdr:pic>
      <xdr:nvPicPr>
        <xdr:cNvPr id="20" name="image20.jp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7600</xdr:colOff>
      <xdr:row>50</xdr:row>
      <xdr:rowOff>7600</xdr:rowOff>
    </xdr:from>
    <xdr:to>
      <xdr:col>2</xdr:col>
      <xdr:colOff>1527600</xdr:colOff>
      <xdr:row>52</xdr:row>
      <xdr:rowOff>334400</xdr:rowOff>
    </xdr:to>
    <xdr:pic>
      <xdr:nvPicPr>
        <xdr:cNvPr id="21" name="image21.jp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7600</xdr:colOff>
      <xdr:row>54</xdr:row>
      <xdr:rowOff>7600</xdr:rowOff>
    </xdr:from>
    <xdr:to>
      <xdr:col>2</xdr:col>
      <xdr:colOff>1527600</xdr:colOff>
      <xdr:row>55</xdr:row>
      <xdr:rowOff>429400</xdr:rowOff>
    </xdr:to>
    <xdr:pic>
      <xdr:nvPicPr>
        <xdr:cNvPr id="22" name="image22.jp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7600</xdr:colOff>
      <xdr:row>57</xdr:row>
      <xdr:rowOff>7600</xdr:rowOff>
    </xdr:from>
    <xdr:to>
      <xdr:col>2</xdr:col>
      <xdr:colOff>1527600</xdr:colOff>
      <xdr:row>57</xdr:row>
      <xdr:rowOff>866400</xdr:rowOff>
    </xdr:to>
    <xdr:pic>
      <xdr:nvPicPr>
        <xdr:cNvPr id="23" name="image23.jp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190000</xdr:colOff>
      <xdr:row>59</xdr:row>
      <xdr:rowOff>7600</xdr:rowOff>
    </xdr:from>
    <xdr:to>
      <xdr:col>2</xdr:col>
      <xdr:colOff>1330000</xdr:colOff>
      <xdr:row>60</xdr:row>
      <xdr:rowOff>761266</xdr:rowOff>
    </xdr:to>
    <xdr:pic>
      <xdr:nvPicPr>
        <xdr:cNvPr id="24" name="image24.jpe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190000</xdr:colOff>
      <xdr:row>62</xdr:row>
      <xdr:rowOff>7600</xdr:rowOff>
    </xdr:from>
    <xdr:to>
      <xdr:col>2</xdr:col>
      <xdr:colOff>1330000</xdr:colOff>
      <xdr:row>63</xdr:row>
      <xdr:rowOff>761266</xdr:rowOff>
    </xdr:to>
    <xdr:pic>
      <xdr:nvPicPr>
        <xdr:cNvPr id="25" name="image25.jp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7600</xdr:colOff>
      <xdr:row>66</xdr:row>
      <xdr:rowOff>7600</xdr:rowOff>
    </xdr:from>
    <xdr:to>
      <xdr:col>2</xdr:col>
      <xdr:colOff>1527600</xdr:colOff>
      <xdr:row>66</xdr:row>
      <xdr:rowOff>866400</xdr:rowOff>
    </xdr:to>
    <xdr:pic>
      <xdr:nvPicPr>
        <xdr:cNvPr id="26" name="image26.jp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7600</xdr:colOff>
      <xdr:row>67</xdr:row>
      <xdr:rowOff>7600</xdr:rowOff>
    </xdr:from>
    <xdr:to>
      <xdr:col>2</xdr:col>
      <xdr:colOff>1527600</xdr:colOff>
      <xdr:row>67</xdr:row>
      <xdr:rowOff>866400</xdr:rowOff>
    </xdr:to>
    <xdr:pic>
      <xdr:nvPicPr>
        <xdr:cNvPr id="27" name="image27.jp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7600</xdr:colOff>
      <xdr:row>68</xdr:row>
      <xdr:rowOff>7600</xdr:rowOff>
    </xdr:from>
    <xdr:to>
      <xdr:col>2</xdr:col>
      <xdr:colOff>1527600</xdr:colOff>
      <xdr:row>68</xdr:row>
      <xdr:rowOff>866400</xdr:rowOff>
    </xdr:to>
    <xdr:pic>
      <xdr:nvPicPr>
        <xdr:cNvPr id="28" name="image28.pn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7600</xdr:colOff>
      <xdr:row>69</xdr:row>
      <xdr:rowOff>7600</xdr:rowOff>
    </xdr:from>
    <xdr:to>
      <xdr:col>2</xdr:col>
      <xdr:colOff>1527600</xdr:colOff>
      <xdr:row>69</xdr:row>
      <xdr:rowOff>866400</xdr:rowOff>
    </xdr:to>
    <xdr:pic>
      <xdr:nvPicPr>
        <xdr:cNvPr id="29" name="image29.jp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7600</xdr:colOff>
      <xdr:row>70</xdr:row>
      <xdr:rowOff>7600</xdr:rowOff>
    </xdr:from>
    <xdr:to>
      <xdr:col>2</xdr:col>
      <xdr:colOff>1527600</xdr:colOff>
      <xdr:row>70</xdr:row>
      <xdr:rowOff>866400</xdr:rowOff>
    </xdr:to>
    <xdr:pic>
      <xdr:nvPicPr>
        <xdr:cNvPr id="30" name="image30.jp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7600</xdr:colOff>
      <xdr:row>71</xdr:row>
      <xdr:rowOff>7600</xdr:rowOff>
    </xdr:from>
    <xdr:to>
      <xdr:col>2</xdr:col>
      <xdr:colOff>1527600</xdr:colOff>
      <xdr:row>72</xdr:row>
      <xdr:rowOff>429400</xdr:rowOff>
    </xdr:to>
    <xdr:pic>
      <xdr:nvPicPr>
        <xdr:cNvPr id="31" name="image31.jpg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7600</xdr:colOff>
      <xdr:row>73</xdr:row>
      <xdr:rowOff>7600</xdr:rowOff>
    </xdr:from>
    <xdr:to>
      <xdr:col>2</xdr:col>
      <xdr:colOff>1527600</xdr:colOff>
      <xdr:row>74</xdr:row>
      <xdr:rowOff>571266</xdr:rowOff>
    </xdr:to>
    <xdr:pic>
      <xdr:nvPicPr>
        <xdr:cNvPr id="32" name="image32.jpg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7600</xdr:colOff>
      <xdr:row>76</xdr:row>
      <xdr:rowOff>7600</xdr:rowOff>
    </xdr:from>
    <xdr:to>
      <xdr:col>2</xdr:col>
      <xdr:colOff>1527600</xdr:colOff>
      <xdr:row>76</xdr:row>
      <xdr:rowOff>866400</xdr:rowOff>
    </xdr:to>
    <xdr:pic>
      <xdr:nvPicPr>
        <xdr:cNvPr id="33" name="image33.png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7600</xdr:colOff>
      <xdr:row>77</xdr:row>
      <xdr:rowOff>7600</xdr:rowOff>
    </xdr:from>
    <xdr:to>
      <xdr:col>2</xdr:col>
      <xdr:colOff>1527600</xdr:colOff>
      <xdr:row>77</xdr:row>
      <xdr:rowOff>866400</xdr:rowOff>
    </xdr:to>
    <xdr:pic>
      <xdr:nvPicPr>
        <xdr:cNvPr id="34" name="image34.jpg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7600</xdr:colOff>
      <xdr:row>78</xdr:row>
      <xdr:rowOff>7600</xdr:rowOff>
    </xdr:from>
    <xdr:to>
      <xdr:col>2</xdr:col>
      <xdr:colOff>1527600</xdr:colOff>
      <xdr:row>79</xdr:row>
      <xdr:rowOff>429400</xdr:rowOff>
    </xdr:to>
    <xdr:pic>
      <xdr:nvPicPr>
        <xdr:cNvPr id="35" name="image35.png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7600</xdr:colOff>
      <xdr:row>81</xdr:row>
      <xdr:rowOff>7600</xdr:rowOff>
    </xdr:from>
    <xdr:to>
      <xdr:col>2</xdr:col>
      <xdr:colOff>1527600</xdr:colOff>
      <xdr:row>81</xdr:row>
      <xdr:rowOff>866400</xdr:rowOff>
    </xdr:to>
    <xdr:pic>
      <xdr:nvPicPr>
        <xdr:cNvPr id="36" name="image36.jpg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7600</xdr:colOff>
      <xdr:row>82</xdr:row>
      <xdr:rowOff>7600</xdr:rowOff>
    </xdr:from>
    <xdr:to>
      <xdr:col>2</xdr:col>
      <xdr:colOff>1527600</xdr:colOff>
      <xdr:row>82</xdr:row>
      <xdr:rowOff>866400</xdr:rowOff>
    </xdr:to>
    <xdr:pic>
      <xdr:nvPicPr>
        <xdr:cNvPr id="37" name="image37.jpg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7600</xdr:colOff>
      <xdr:row>83</xdr:row>
      <xdr:rowOff>7600</xdr:rowOff>
    </xdr:from>
    <xdr:to>
      <xdr:col>2</xdr:col>
      <xdr:colOff>1527600</xdr:colOff>
      <xdr:row>83</xdr:row>
      <xdr:rowOff>866400</xdr:rowOff>
    </xdr:to>
    <xdr:pic>
      <xdr:nvPicPr>
        <xdr:cNvPr id="38" name="image38.jpg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7600</xdr:colOff>
      <xdr:row>87</xdr:row>
      <xdr:rowOff>7600</xdr:rowOff>
    </xdr:from>
    <xdr:to>
      <xdr:col>2</xdr:col>
      <xdr:colOff>1527600</xdr:colOff>
      <xdr:row>87</xdr:row>
      <xdr:rowOff>988000</xdr:rowOff>
    </xdr:to>
    <xdr:pic>
      <xdr:nvPicPr>
        <xdr:cNvPr id="39" name="image39.jpeg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7600</xdr:colOff>
      <xdr:row>88</xdr:row>
      <xdr:rowOff>7600</xdr:rowOff>
    </xdr:from>
    <xdr:to>
      <xdr:col>2</xdr:col>
      <xdr:colOff>1527600</xdr:colOff>
      <xdr:row>88</xdr:row>
      <xdr:rowOff>1527600</xdr:rowOff>
    </xdr:to>
    <xdr:pic>
      <xdr:nvPicPr>
        <xdr:cNvPr id="40" name="image40.jpeg"/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220400</xdr:colOff>
      <xdr:row>89</xdr:row>
      <xdr:rowOff>7600</xdr:rowOff>
    </xdr:from>
    <xdr:to>
      <xdr:col>2</xdr:col>
      <xdr:colOff>1299600</xdr:colOff>
      <xdr:row>89</xdr:row>
      <xdr:rowOff>1527600</xdr:rowOff>
    </xdr:to>
    <xdr:pic>
      <xdr:nvPicPr>
        <xdr:cNvPr id="41" name="image41.jpeg"/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7600</xdr:colOff>
      <xdr:row>90</xdr:row>
      <xdr:rowOff>7600</xdr:rowOff>
    </xdr:from>
    <xdr:to>
      <xdr:col>2</xdr:col>
      <xdr:colOff>1527600</xdr:colOff>
      <xdr:row>91</xdr:row>
      <xdr:rowOff>647266</xdr:rowOff>
    </xdr:to>
    <xdr:pic>
      <xdr:nvPicPr>
        <xdr:cNvPr id="42" name="image42.jpeg"/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7600</xdr:colOff>
      <xdr:row>92</xdr:row>
      <xdr:rowOff>7600</xdr:rowOff>
    </xdr:from>
    <xdr:to>
      <xdr:col>2</xdr:col>
      <xdr:colOff>1527600</xdr:colOff>
      <xdr:row>92</xdr:row>
      <xdr:rowOff>1527600</xdr:rowOff>
    </xdr:to>
    <xdr:pic>
      <xdr:nvPicPr>
        <xdr:cNvPr id="43" name="image43.jpeg"/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7600</xdr:colOff>
      <xdr:row>93</xdr:row>
      <xdr:rowOff>7600</xdr:rowOff>
    </xdr:from>
    <xdr:to>
      <xdr:col>2</xdr:col>
      <xdr:colOff>1527600</xdr:colOff>
      <xdr:row>93</xdr:row>
      <xdr:rowOff>1079200</xdr:rowOff>
    </xdr:to>
    <xdr:pic>
      <xdr:nvPicPr>
        <xdr:cNvPr id="44" name="image44.jpeg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7600</xdr:colOff>
      <xdr:row>96</xdr:row>
      <xdr:rowOff>7600</xdr:rowOff>
    </xdr:from>
    <xdr:to>
      <xdr:col>2</xdr:col>
      <xdr:colOff>1527600</xdr:colOff>
      <xdr:row>96</xdr:row>
      <xdr:rowOff>1147600</xdr:rowOff>
    </xdr:to>
    <xdr:pic>
      <xdr:nvPicPr>
        <xdr:cNvPr id="45" name="image45.jpg"/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190000</xdr:colOff>
      <xdr:row>97</xdr:row>
      <xdr:rowOff>7600</xdr:rowOff>
    </xdr:from>
    <xdr:to>
      <xdr:col>2</xdr:col>
      <xdr:colOff>1330000</xdr:colOff>
      <xdr:row>97</xdr:row>
      <xdr:rowOff>1527600</xdr:rowOff>
    </xdr:to>
    <xdr:pic>
      <xdr:nvPicPr>
        <xdr:cNvPr id="46" name="image46.jpeg"/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7600</xdr:colOff>
      <xdr:row>98</xdr:row>
      <xdr:rowOff>7600</xdr:rowOff>
    </xdr:from>
    <xdr:to>
      <xdr:col>2</xdr:col>
      <xdr:colOff>1527600</xdr:colOff>
      <xdr:row>98</xdr:row>
      <xdr:rowOff>1147600</xdr:rowOff>
    </xdr:to>
    <xdr:pic>
      <xdr:nvPicPr>
        <xdr:cNvPr id="47" name="image47.jpg"/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7600</xdr:colOff>
      <xdr:row>99</xdr:row>
      <xdr:rowOff>7600</xdr:rowOff>
    </xdr:from>
    <xdr:to>
      <xdr:col>2</xdr:col>
      <xdr:colOff>1527600</xdr:colOff>
      <xdr:row>101</xdr:row>
      <xdr:rowOff>374933</xdr:rowOff>
    </xdr:to>
    <xdr:pic>
      <xdr:nvPicPr>
        <xdr:cNvPr id="48" name="image48.jpg"/>
        <xdr:cNvPicPr>
          <a:picLocks noChangeAspect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190000</xdr:colOff>
      <xdr:row>102</xdr:row>
      <xdr:rowOff>7600</xdr:rowOff>
    </xdr:from>
    <xdr:to>
      <xdr:col>2</xdr:col>
      <xdr:colOff>1330000</xdr:colOff>
      <xdr:row>103</xdr:row>
      <xdr:rowOff>761266</xdr:rowOff>
    </xdr:to>
    <xdr:pic>
      <xdr:nvPicPr>
        <xdr:cNvPr id="49" name="image49.jpeg"/>
        <xdr:cNvPicPr>
          <a:picLocks noChangeAspect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7600</xdr:colOff>
      <xdr:row>106</xdr:row>
      <xdr:rowOff>7600</xdr:rowOff>
    </xdr:from>
    <xdr:to>
      <xdr:col>2</xdr:col>
      <xdr:colOff>1527600</xdr:colOff>
      <xdr:row>106</xdr:row>
      <xdr:rowOff>1147600</xdr:rowOff>
    </xdr:to>
    <xdr:pic>
      <xdr:nvPicPr>
        <xdr:cNvPr id="50" name="image50.jpg"/>
        <xdr:cNvPicPr>
          <a:picLocks noChangeAspect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7600</xdr:colOff>
      <xdr:row>107</xdr:row>
      <xdr:rowOff>7600</xdr:rowOff>
    </xdr:from>
    <xdr:to>
      <xdr:col>2</xdr:col>
      <xdr:colOff>1527600</xdr:colOff>
      <xdr:row>107</xdr:row>
      <xdr:rowOff>1147600</xdr:rowOff>
    </xdr:to>
    <xdr:pic>
      <xdr:nvPicPr>
        <xdr:cNvPr id="51" name="image51.jpg"/>
        <xdr:cNvPicPr>
          <a:picLocks noChangeAspect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7600</xdr:colOff>
      <xdr:row>108</xdr:row>
      <xdr:rowOff>7600</xdr:rowOff>
    </xdr:from>
    <xdr:to>
      <xdr:col>2</xdr:col>
      <xdr:colOff>1527600</xdr:colOff>
      <xdr:row>108</xdr:row>
      <xdr:rowOff>1147600</xdr:rowOff>
    </xdr:to>
    <xdr:pic>
      <xdr:nvPicPr>
        <xdr:cNvPr id="52" name="image52.jpg"/>
        <xdr:cNvPicPr>
          <a:picLocks noChangeAspect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7600</xdr:colOff>
      <xdr:row>109</xdr:row>
      <xdr:rowOff>7600</xdr:rowOff>
    </xdr:from>
    <xdr:to>
      <xdr:col>2</xdr:col>
      <xdr:colOff>1527600</xdr:colOff>
      <xdr:row>110</xdr:row>
      <xdr:rowOff>571266</xdr:rowOff>
    </xdr:to>
    <xdr:pic>
      <xdr:nvPicPr>
        <xdr:cNvPr id="53" name="image53.jpg"/>
        <xdr:cNvPicPr>
          <a:picLocks noChangeAspect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7600</xdr:colOff>
      <xdr:row>114</xdr:row>
      <xdr:rowOff>7600</xdr:rowOff>
    </xdr:from>
    <xdr:to>
      <xdr:col>2</xdr:col>
      <xdr:colOff>1527600</xdr:colOff>
      <xdr:row>118</xdr:row>
      <xdr:rowOff>157066</xdr:rowOff>
    </xdr:to>
    <xdr:pic>
      <xdr:nvPicPr>
        <xdr:cNvPr id="54" name="image54.png"/>
        <xdr:cNvPicPr>
          <a:picLocks noChangeAspect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7600</xdr:colOff>
      <xdr:row>119</xdr:row>
      <xdr:rowOff>7600</xdr:rowOff>
    </xdr:from>
    <xdr:to>
      <xdr:col>2</xdr:col>
      <xdr:colOff>1527600</xdr:colOff>
      <xdr:row>119</xdr:row>
      <xdr:rowOff>866400</xdr:rowOff>
    </xdr:to>
    <xdr:pic>
      <xdr:nvPicPr>
        <xdr:cNvPr id="55" name="image55.png"/>
        <xdr:cNvPicPr>
          <a:picLocks noChangeAspect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7600</xdr:colOff>
      <xdr:row>120</xdr:row>
      <xdr:rowOff>7600</xdr:rowOff>
    </xdr:from>
    <xdr:to>
      <xdr:col>2</xdr:col>
      <xdr:colOff>1527600</xdr:colOff>
      <xdr:row>120</xdr:row>
      <xdr:rowOff>866400</xdr:rowOff>
    </xdr:to>
    <xdr:pic>
      <xdr:nvPicPr>
        <xdr:cNvPr id="56" name="image56.png"/>
        <xdr:cNvPicPr>
          <a:picLocks noChangeAspect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7600</xdr:colOff>
      <xdr:row>121</xdr:row>
      <xdr:rowOff>7600</xdr:rowOff>
    </xdr:from>
    <xdr:to>
      <xdr:col>2</xdr:col>
      <xdr:colOff>1527600</xdr:colOff>
      <xdr:row>121</xdr:row>
      <xdr:rowOff>866400</xdr:rowOff>
    </xdr:to>
    <xdr:pic>
      <xdr:nvPicPr>
        <xdr:cNvPr id="57" name="image57.png"/>
        <xdr:cNvPicPr>
          <a:picLocks noChangeAspect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7600</xdr:colOff>
      <xdr:row>122</xdr:row>
      <xdr:rowOff>7600</xdr:rowOff>
    </xdr:from>
    <xdr:to>
      <xdr:col>2</xdr:col>
      <xdr:colOff>1527600</xdr:colOff>
      <xdr:row>122</xdr:row>
      <xdr:rowOff>866400</xdr:rowOff>
    </xdr:to>
    <xdr:pic>
      <xdr:nvPicPr>
        <xdr:cNvPr id="58" name="image58.png"/>
        <xdr:cNvPicPr>
          <a:picLocks noChangeAspect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7600</xdr:colOff>
      <xdr:row>124</xdr:row>
      <xdr:rowOff>7600</xdr:rowOff>
    </xdr:from>
    <xdr:to>
      <xdr:col>2</xdr:col>
      <xdr:colOff>1527600</xdr:colOff>
      <xdr:row>124</xdr:row>
      <xdr:rowOff>866400</xdr:rowOff>
    </xdr:to>
    <xdr:pic>
      <xdr:nvPicPr>
        <xdr:cNvPr id="59" name="image59.jpg"/>
        <xdr:cNvPicPr>
          <a:picLocks noChangeAspect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7600</xdr:colOff>
      <xdr:row>125</xdr:row>
      <xdr:rowOff>7600</xdr:rowOff>
    </xdr:from>
    <xdr:to>
      <xdr:col>2</xdr:col>
      <xdr:colOff>1527600</xdr:colOff>
      <xdr:row>125</xdr:row>
      <xdr:rowOff>866400</xdr:rowOff>
    </xdr:to>
    <xdr:pic>
      <xdr:nvPicPr>
        <xdr:cNvPr id="60" name="image60.png"/>
        <xdr:cNvPicPr>
          <a:picLocks noChangeAspect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7600</xdr:colOff>
      <xdr:row>126</xdr:row>
      <xdr:rowOff>7600</xdr:rowOff>
    </xdr:from>
    <xdr:to>
      <xdr:col>2</xdr:col>
      <xdr:colOff>1527600</xdr:colOff>
      <xdr:row>126</xdr:row>
      <xdr:rowOff>866400</xdr:rowOff>
    </xdr:to>
    <xdr:pic>
      <xdr:nvPicPr>
        <xdr:cNvPr id="61" name="image61.png"/>
        <xdr:cNvPicPr>
          <a:picLocks noChangeAspect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7600</xdr:colOff>
      <xdr:row>127</xdr:row>
      <xdr:rowOff>7600</xdr:rowOff>
    </xdr:from>
    <xdr:to>
      <xdr:col>2</xdr:col>
      <xdr:colOff>1527600</xdr:colOff>
      <xdr:row>127</xdr:row>
      <xdr:rowOff>866400</xdr:rowOff>
    </xdr:to>
    <xdr:pic>
      <xdr:nvPicPr>
        <xdr:cNvPr id="62" name="image62.png"/>
        <xdr:cNvPicPr>
          <a:picLocks noChangeAspect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7600</xdr:colOff>
      <xdr:row>128</xdr:row>
      <xdr:rowOff>7600</xdr:rowOff>
    </xdr:from>
    <xdr:to>
      <xdr:col>2</xdr:col>
      <xdr:colOff>1527600</xdr:colOff>
      <xdr:row>128</xdr:row>
      <xdr:rowOff>866400</xdr:rowOff>
    </xdr:to>
    <xdr:pic>
      <xdr:nvPicPr>
        <xdr:cNvPr id="63" name="image63.png"/>
        <xdr:cNvPicPr>
          <a:picLocks noChangeAspect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7600</xdr:colOff>
      <xdr:row>129</xdr:row>
      <xdr:rowOff>7600</xdr:rowOff>
    </xdr:from>
    <xdr:to>
      <xdr:col>2</xdr:col>
      <xdr:colOff>1527600</xdr:colOff>
      <xdr:row>129</xdr:row>
      <xdr:rowOff>866400</xdr:rowOff>
    </xdr:to>
    <xdr:pic>
      <xdr:nvPicPr>
        <xdr:cNvPr id="64" name="image64.png"/>
        <xdr:cNvPicPr>
          <a:picLocks noChangeAspect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7600</xdr:colOff>
      <xdr:row>130</xdr:row>
      <xdr:rowOff>7600</xdr:rowOff>
    </xdr:from>
    <xdr:to>
      <xdr:col>2</xdr:col>
      <xdr:colOff>1527600</xdr:colOff>
      <xdr:row>130</xdr:row>
      <xdr:rowOff>866400</xdr:rowOff>
    </xdr:to>
    <xdr:pic>
      <xdr:nvPicPr>
        <xdr:cNvPr id="65" name="image65.jpg"/>
        <xdr:cNvPicPr>
          <a:picLocks noChangeAspect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190000</xdr:colOff>
      <xdr:row>133</xdr:row>
      <xdr:rowOff>7600</xdr:rowOff>
    </xdr:from>
    <xdr:to>
      <xdr:col>2</xdr:col>
      <xdr:colOff>1330000</xdr:colOff>
      <xdr:row>134</xdr:row>
      <xdr:rowOff>761266</xdr:rowOff>
    </xdr:to>
    <xdr:pic>
      <xdr:nvPicPr>
        <xdr:cNvPr id="66" name="image66.jpg"/>
        <xdr:cNvPicPr>
          <a:picLocks noChangeAspect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7600</xdr:colOff>
      <xdr:row>136</xdr:row>
      <xdr:rowOff>7600</xdr:rowOff>
    </xdr:from>
    <xdr:to>
      <xdr:col>2</xdr:col>
      <xdr:colOff>1527600</xdr:colOff>
      <xdr:row>137</xdr:row>
      <xdr:rowOff>571266</xdr:rowOff>
    </xdr:to>
    <xdr:pic>
      <xdr:nvPicPr>
        <xdr:cNvPr id="67" name="image67.jpg"/>
        <xdr:cNvPicPr>
          <a:picLocks noChangeAspect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7600</xdr:colOff>
      <xdr:row>139</xdr:row>
      <xdr:rowOff>7600</xdr:rowOff>
    </xdr:from>
    <xdr:to>
      <xdr:col>2</xdr:col>
      <xdr:colOff>1527600</xdr:colOff>
      <xdr:row>139</xdr:row>
      <xdr:rowOff>858800</xdr:rowOff>
    </xdr:to>
    <xdr:pic>
      <xdr:nvPicPr>
        <xdr:cNvPr id="68" name="image68.jpeg"/>
        <xdr:cNvPicPr>
          <a:picLocks noChangeAspect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190000</xdr:colOff>
      <xdr:row>141</xdr:row>
      <xdr:rowOff>7600</xdr:rowOff>
    </xdr:from>
    <xdr:to>
      <xdr:col>2</xdr:col>
      <xdr:colOff>1330000</xdr:colOff>
      <xdr:row>142</xdr:row>
      <xdr:rowOff>761266</xdr:rowOff>
    </xdr:to>
    <xdr:pic>
      <xdr:nvPicPr>
        <xdr:cNvPr id="69" name="image69.jpg"/>
        <xdr:cNvPicPr>
          <a:picLocks noChangeAspect="1"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205200</xdr:colOff>
      <xdr:row>143</xdr:row>
      <xdr:rowOff>7600</xdr:rowOff>
    </xdr:from>
    <xdr:to>
      <xdr:col>2</xdr:col>
      <xdr:colOff>1314800</xdr:colOff>
      <xdr:row>143</xdr:row>
      <xdr:rowOff>1527600</xdr:rowOff>
    </xdr:to>
    <xdr:pic>
      <xdr:nvPicPr>
        <xdr:cNvPr id="70" name="image70.png"/>
        <xdr:cNvPicPr>
          <a:picLocks noChangeAspect="1"/>
        </xdr:cNvPicPr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190000</xdr:colOff>
      <xdr:row>144</xdr:row>
      <xdr:rowOff>7600</xdr:rowOff>
    </xdr:from>
    <xdr:to>
      <xdr:col>2</xdr:col>
      <xdr:colOff>1330000</xdr:colOff>
      <xdr:row>144</xdr:row>
      <xdr:rowOff>1527600</xdr:rowOff>
    </xdr:to>
    <xdr:pic>
      <xdr:nvPicPr>
        <xdr:cNvPr id="71" name="image71.jpg"/>
        <xdr:cNvPicPr>
          <a:picLocks noChangeAspect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205200</xdr:colOff>
      <xdr:row>145</xdr:row>
      <xdr:rowOff>7600</xdr:rowOff>
    </xdr:from>
    <xdr:to>
      <xdr:col>2</xdr:col>
      <xdr:colOff>1314800</xdr:colOff>
      <xdr:row>145</xdr:row>
      <xdr:rowOff>1527600</xdr:rowOff>
    </xdr:to>
    <xdr:pic>
      <xdr:nvPicPr>
        <xdr:cNvPr id="72" name="image72.png"/>
        <xdr:cNvPicPr>
          <a:picLocks noChangeAspect="1"/>
        </xdr:cNvPicPr>
      </xdr:nvPicPr>
      <xdr:blipFill>
        <a:blip xmlns:r="http://schemas.openxmlformats.org/officeDocument/2006/relationships" r:embed="rId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205200</xdr:colOff>
      <xdr:row>146</xdr:row>
      <xdr:rowOff>7600</xdr:rowOff>
    </xdr:from>
    <xdr:to>
      <xdr:col>2</xdr:col>
      <xdr:colOff>1314800</xdr:colOff>
      <xdr:row>146</xdr:row>
      <xdr:rowOff>1527600</xdr:rowOff>
    </xdr:to>
    <xdr:pic>
      <xdr:nvPicPr>
        <xdr:cNvPr id="73" name="image73.png"/>
        <xdr:cNvPicPr>
          <a:picLocks noChangeAspect="1"/>
        </xdr:cNvPicPr>
      </xdr:nvPicPr>
      <xdr:blipFill>
        <a:blip xmlns:r="http://schemas.openxmlformats.org/officeDocument/2006/relationships" r:embed="rId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205200</xdr:colOff>
      <xdr:row>147</xdr:row>
      <xdr:rowOff>7600</xdr:rowOff>
    </xdr:from>
    <xdr:to>
      <xdr:col>2</xdr:col>
      <xdr:colOff>1314800</xdr:colOff>
      <xdr:row>147</xdr:row>
      <xdr:rowOff>1527600</xdr:rowOff>
    </xdr:to>
    <xdr:pic>
      <xdr:nvPicPr>
        <xdr:cNvPr id="74" name="image74.png"/>
        <xdr:cNvPicPr>
          <a:picLocks noChangeAspect="1"/>
        </xdr:cNvPicPr>
      </xdr:nvPicPr>
      <xdr:blipFill>
        <a:blip xmlns:r="http://schemas.openxmlformats.org/officeDocument/2006/relationships" r:embed="rId7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s://butterburg.ru/catalog/bolshaya_kruzhka/kokteyl_bolshaya_kruzhka_banan_morozhennoe_200_ml_3_/" TargetMode="External"/><Relationship Id="rId3" Type="http://schemas.openxmlformats.org/officeDocument/2006/relationships/hyperlink" Target="https://butterburg.ru/catalog/bolshaya_kruzhka/kokteyl_bolshaya_kruzhka_banan_morozhennoe_980_ml_3_/" TargetMode="External"/><Relationship Id="rId4" Type="http://schemas.openxmlformats.org/officeDocument/2006/relationships/hyperlink" Target="https://butterburg.ru/catalog/bolshaya_kruzhka/kokteyl_bolshaya_kruzhka_morozhennoe_200_ml_3_/" TargetMode="External"/><Relationship Id="rId5" Type="http://schemas.openxmlformats.org/officeDocument/2006/relationships/hyperlink" Target="https://butterburg.ru/catalog/bolshaya_kruzhka/kokteyl_bolshaya_kruzhka_morozhennoe_980_ml_3_/" TargetMode="External"/><Relationship Id="rId6" Type="http://schemas.openxmlformats.org/officeDocument/2006/relationships/hyperlink" Target="https://butterburg.ru/catalog/bolshaya_kruzhka/moloko_bolshaya_kruzhka_0_98_kg_2_5_/" TargetMode="External"/><Relationship Id="rId7" Type="http://schemas.openxmlformats.org/officeDocument/2006/relationships/hyperlink" Target="https://butterburg.ru/catalog/bolshaya_kruzhka/moloko_bolshaya_kruzhka_0_98_kg_3_2_/" TargetMode="External"/><Relationship Id="rId8" Type="http://schemas.openxmlformats.org/officeDocument/2006/relationships/hyperlink" Target="https://butterburg.ru/catalog/bolshaya_kruzhka/moloko_bolshaya_kruzhka_1_45_kg_2_5_/" TargetMode="External"/><Relationship Id="rId9" Type="http://schemas.openxmlformats.org/officeDocument/2006/relationships/hyperlink" Target="https://butterburg.ru/catalog/bolshaya_kruzhka/moloko_bolshaya_kruzhka_1_45_kg_3_2_/" TargetMode="External"/><Relationship Id="rId10" Type="http://schemas.openxmlformats.org/officeDocument/2006/relationships/hyperlink" Target="https://butterburg.ru/catalog/bolshaya_kruzhka/moloko_bolshaya_kruzhka_1_98_kg_2_5_/" TargetMode="External"/><Relationship Id="rId11" Type="http://schemas.openxmlformats.org/officeDocument/2006/relationships/hyperlink" Target="https://butterburg.ru/catalog/bolshaya_kruzhka/moloko_bolshaya_kruzhka_1_98_kg_3_2_/" TargetMode="External"/><Relationship Id="rId12" Type="http://schemas.openxmlformats.org/officeDocument/2006/relationships/hyperlink" Target="https://butterburg.ru/catalog/bolshaya_kruzhka/slivki_bolshaya_kruzhka_200_ml_10_/" TargetMode="External"/><Relationship Id="rId13" Type="http://schemas.openxmlformats.org/officeDocument/2006/relationships/hyperlink" Target="https://butterburg.ru/catalog/bolshaya_kruzhka/slivki_bolshaya_kruzhka_200_ml_20_/" TargetMode="External"/><Relationship Id="rId14" Type="http://schemas.openxmlformats.org/officeDocument/2006/relationships/hyperlink" Target="https://butterburg.ru/catalog/svezhee_zavtra/slivki_svezhee_zavtra_1_l_10_/" TargetMode="External"/><Relationship Id="rId15" Type="http://schemas.openxmlformats.org/officeDocument/2006/relationships/hyperlink" Target="https://butterburg.ru/catalog/svezhee_zavtra/slivki_svezhee_zavtra_1_l_22_/" TargetMode="External"/><Relationship Id="rId16" Type="http://schemas.openxmlformats.org/officeDocument/2006/relationships/hyperlink" Target="https://butterburg.ru/catalog/svezhee_zavtra/slivki_svezhee_zavtra_1_l_34_/" TargetMode="External"/><Relationship Id="rId17" Type="http://schemas.openxmlformats.org/officeDocument/2006/relationships/hyperlink" Target="https://butterburg.ru/catalog/atena/maslo_slivochnoe_atena_82_blok_25_kg/" TargetMode="External"/><Relationship Id="rId18" Type="http://schemas.openxmlformats.org/officeDocument/2006/relationships/hyperlink" Target="https://butterburg.ru/catalog/conaprole/maslo_monolit_25_nbsp_kg_82_nbsp_konaproli_conaprole/" TargetMode="External"/><Relationship Id="rId19" Type="http://schemas.openxmlformats.org/officeDocument/2006/relationships/hyperlink" Target="https://butterburg.ru/catalog/la_serenisima_mastellone_hnos_s_a_/maslo_monolit_25_kg_82_la_serenisima_la_seren_sima/" TargetMode="External"/><Relationship Id="rId20" Type="http://schemas.openxmlformats.org/officeDocument/2006/relationships/hyperlink" Target="https://butterburg.ru/catalog/profi_cheese_butter/maslo_monolit_10_kg_84_profi_chiz_profi_cheese/" TargetMode="External"/><Relationship Id="rId21" Type="http://schemas.openxmlformats.org/officeDocument/2006/relationships/hyperlink" Target="https://butterburg.ru/catalog/nika_milk/maslo_1_slivochnoe_nesolenoe_82_5_1_kg/" TargetMode="External"/><Relationship Id="rId22" Type="http://schemas.openxmlformats.org/officeDocument/2006/relationships/hyperlink" Target="https://butterburg.ru/catalog/nika_milk/maslo_1_slivochnoe_nesolenoe_82_5_200_g/" TargetMode="External"/><Relationship Id="rId23" Type="http://schemas.openxmlformats.org/officeDocument/2006/relationships/hyperlink" Target="https://butterburg.ru/catalog/melincue_remotti_s_a_/maslo_monolit_25_kg_82_melinkue_melincue/" TargetMode="External"/><Relationship Id="rId24" Type="http://schemas.openxmlformats.org/officeDocument/2006/relationships/hyperlink" Target="https://butterburg.ru/catalog/tonadita_elcor_s_a_/maslo_monolit_25_kg_82_tonadita_tonadita/" TargetMode="External"/><Relationship Id="rId25" Type="http://schemas.openxmlformats.org/officeDocument/2006/relationships/hyperlink" Target="https://butterburg.ru/catalog/violetto/maslo_slivochnoe_violetto_82_5_blok_5_kg/" TargetMode="External"/><Relationship Id="rId26" Type="http://schemas.openxmlformats.org/officeDocument/2006/relationships/hyperlink" Target="https://butterburg.ru/catalog/williner/maslo_slivochnoe_nesolenoe_williner_82_blok_25_kg/" TargetMode="External"/><Relationship Id="rId27" Type="http://schemas.openxmlformats.org/officeDocument/2006/relationships/hyperlink" Target="https://butterburg.ru/catalog/professional/maslo_traditsionnoe_monolit_20_kg_82_5_zelandiya_professionalnoe_zealandia_professional/" TargetMode="External"/><Relationship Id="rId28" Type="http://schemas.openxmlformats.org/officeDocument/2006/relationships/hyperlink" Target="https://butterburg.ru/catalog/professional/maslo_traditsionnoe_monolit_5_kg_82_5_zelandiya_professionalnoe_zealandia_professional/" TargetMode="External"/><Relationship Id="rId29" Type="http://schemas.openxmlformats.org/officeDocument/2006/relationships/hyperlink" Target="https://butterburg.ru/catalog/professional/maslo_listovoe_5_kh_2_kg_82_5_zelandiya_professionalnoe_zealandia_professional/" TargetMode="External"/><Relationship Id="rId30" Type="http://schemas.openxmlformats.org/officeDocument/2006/relationships/hyperlink" Target="https://butterburg.ru/catalog/professional/maslo_pachka_150_g_84_zelandiya_professionalnoe_zealandia_professional/" TargetMode="External"/><Relationship Id="rId31" Type="http://schemas.openxmlformats.org/officeDocument/2006/relationships/hyperlink" Target="https://butterburg.ru/catalog/professional/maslo_pachka_180_g_84_zelandiya_professionalnoe_zealandia_professional/" TargetMode="External"/><Relationship Id="rId32" Type="http://schemas.openxmlformats.org/officeDocument/2006/relationships/hyperlink" Target="https://butterburg.ru/catalog/professional/maslo_pachka_300_g_84_zelandiya_professionalnoe_zealandia_professional/" TargetMode="External"/><Relationship Id="rId33" Type="http://schemas.openxmlformats.org/officeDocument/2006/relationships/hyperlink" Target="https://butterburg.ru/catalog/professional/maslo_pachka_500_g_84_zelandiya_professionalnoe_zealandia_professional/" TargetMode="External"/><Relationship Id="rId34" Type="http://schemas.openxmlformats.org/officeDocument/2006/relationships/hyperlink" Target="https://butterburg.ru/catalog/kitchen/maslo_traditsionnoe_monolit_20_kg_82_5_zelandiya_kitchen_zealandia_kitchen/" TargetMode="External"/><Relationship Id="rId35" Type="http://schemas.openxmlformats.org/officeDocument/2006/relationships/hyperlink" Target="https://butterburg.ru/catalog/kitchen/maslo_traditsionnoe_monolit_5_kg_82_5_zelandiya_kitchen_zealandia_kitchen/" TargetMode="External"/><Relationship Id="rId36" Type="http://schemas.openxmlformats.org/officeDocument/2006/relationships/hyperlink" Target="https://butterburg.ru/catalog/kitchen/maslo_pachka_500_g_83_zelandiya_kitchen_zealandia_kitchen/" TargetMode="External"/><Relationship Id="rId37" Type="http://schemas.openxmlformats.org/officeDocument/2006/relationships/hyperlink" Target="https://butterburg.ru/catalog/doyarushka/maslo_traditsionnoe_pachka_150_g_82_5_doyarushka/" TargetMode="External"/><Relationship Id="rId38" Type="http://schemas.openxmlformats.org/officeDocument/2006/relationships/hyperlink" Target="https://butterburg.ru/catalog/doyarushka/maslo_traditsionnoe_pachka_180_g_82_5_doyarushka/" TargetMode="External"/><Relationship Id="rId39" Type="http://schemas.openxmlformats.org/officeDocument/2006/relationships/hyperlink" Target="https://butterburg.ru/catalog/doyarushka/maslo_traditsionnoe_pachka_300_g_82_5_doyarushka/" TargetMode="External"/><Relationship Id="rId40" Type="http://schemas.openxmlformats.org/officeDocument/2006/relationships/hyperlink" Target="https://butterburg.ru/catalog/tartine/syr_gollandskiy/" TargetMode="External"/><Relationship Id="rId41" Type="http://schemas.openxmlformats.org/officeDocument/2006/relationships/hyperlink" Target="https://butterburg.ru/catalog/tartine/syr_pikantnyy_/" TargetMode="External"/><Relationship Id="rId42" Type="http://schemas.openxmlformats.org/officeDocument/2006/relationships/hyperlink" Target="https://butterburg.ru/catalog/tartine/plavlennyy_syr_vegan_gauda_vegan_gauda/" TargetMode="External"/><Relationship Id="rId43" Type="http://schemas.openxmlformats.org/officeDocument/2006/relationships/hyperlink" Target="https://butterburg.ru/catalog/tartine/plavlennyy_syr_kordon_blyu_cordon_blue/" TargetMode="External"/><Relationship Id="rId44" Type="http://schemas.openxmlformats.org/officeDocument/2006/relationships/hyperlink" Target="https://butterburg.ru/catalog/tartine/syr_premialnyy_meat/" TargetMode="External"/><Relationship Id="rId45" Type="http://schemas.openxmlformats.org/officeDocument/2006/relationships/hyperlink" Target="https://butterburg.ru/catalog/tartine/syr_chedder/" TargetMode="External"/><Relationship Id="rId46" Type="http://schemas.openxmlformats.org/officeDocument/2006/relationships/hyperlink" Target="https://butterburg.ru/catalog/profi_cheese/molokosozhderzhashchiy_krem_tvorozhnyy_s_zmzh_profi_chiz_profi_cheese_30_5_kg/" TargetMode="External"/><Relationship Id="rId47" Type="http://schemas.openxmlformats.org/officeDocument/2006/relationships/hyperlink" Target="https://butterburg.ru/catalog/profi_cheese/molokosozhderzhashchiy_krem_tvorozhnyy_s_zmzh_profi_chiz_profi_cheese_30_v_korobkakh/" TargetMode="External"/><Relationship Id="rId48" Type="http://schemas.openxmlformats.org/officeDocument/2006/relationships/hyperlink" Target="https://butterburg.ru/catalog/profi_cheese/syr_tvorozhnyy_slivochnyy_gold_profi_chiz_profi_cheese_70_5_5_kg/" TargetMode="External"/><Relationship Id="rId49" Type="http://schemas.openxmlformats.org/officeDocument/2006/relationships/hyperlink" Target="https://butterburg.ru/catalog/profi_cheese/syr_tvorozhnyy_slivochnyy_profi_chiz_profi_cheese_70_v_vedrakh/" TargetMode="External"/><Relationship Id="rId50" Type="http://schemas.openxmlformats.org/officeDocument/2006/relationships/hyperlink" Target="https://butterburg.ru/catalog/profi_cheese/syr_tvorozhnyy_slivochnyy_profi_chiz_profi_cheese_70_v_korobkakh/" TargetMode="External"/><Relationship Id="rId51" Type="http://schemas.openxmlformats.org/officeDocument/2006/relationships/hyperlink" Target="https://butterburg.ru/catalog/starominskiy_syrodel/syr_maasdam_starominskiy_syrodel_45/" TargetMode="External"/><Relationship Id="rId52" Type="http://schemas.openxmlformats.org/officeDocument/2006/relationships/hyperlink" Target="https://butterburg.ru/catalog/starominskiy_syrodel/syr_manchester_starominskiy_syrodel_50/" TargetMode="External"/><Relationship Id="rId53" Type="http://schemas.openxmlformats.org/officeDocument/2006/relationships/hyperlink" Target="https://butterburg.ru/catalog/starominskiy_syrodel/syr_chedder_krasnyy_starominskiy_syrodel_50_2_3_kg/" TargetMode="External"/><Relationship Id="rId54" Type="http://schemas.openxmlformats.org/officeDocument/2006/relationships/hyperlink" Target="https://butterburg.ru/catalog/starominskiy_syrodel/syr_chedder_starominskiy_syrodel_50_2_3_kg/" TargetMode="External"/><Relationship Id="rId55" Type="http://schemas.openxmlformats.org/officeDocument/2006/relationships/hyperlink" Target="https://butterburg.ru/catalog/sukhie_produkty/belok_yaichnyy_sukhoy_obessakharennyy_povyshennoy_vzbivaemosti_roskar/" TargetMode="External"/><Relationship Id="rId56" Type="http://schemas.openxmlformats.org/officeDocument/2006/relationships/hyperlink" Target="https://butterburg.ru/catalog/sukhie_produkty/belok_yaichnyy_sukhoy_obessakharennyy_25_kg_vysokaya_pena_roskar/" TargetMode="External"/><Relationship Id="rId57" Type="http://schemas.openxmlformats.org/officeDocument/2006/relationships/hyperlink" Target="https://butterburg.ru/catalog/sukhie_produkty/zheltok_sukhoy_25_kg_roskar/" TargetMode="External"/><Relationship Id="rId58" Type="http://schemas.openxmlformats.org/officeDocument/2006/relationships/hyperlink" Target="https://butterburg.ru/catalog/sukhie_produkty/zheltok_sukhoy_25_kg_fermentirovannyy_roskar/" TargetMode="External"/><Relationship Id="rId59" Type="http://schemas.openxmlformats.org/officeDocument/2006/relationships/hyperlink" Target="https://butterburg.ru/catalog/sukhie_produkty/melanzh_yaichnyy_sukhoy_25_kg_roskar/" TargetMode="External"/><Relationship Id="rId60" Type="http://schemas.openxmlformats.org/officeDocument/2006/relationships/hyperlink" Target="https://butterburg.ru/catalog/zhidkie_produkty/belok_yaichnyy_zhidkiy_okhlazhdennyy_pasterizovannyy_1_l_roskar/" TargetMode="External"/><Relationship Id="rId61" Type="http://schemas.openxmlformats.org/officeDocument/2006/relationships/hyperlink" Target="https://butterburg.ru/catalog/zhidkie_produkty/belok_yaichnyy_zhidkiy_okhlazhdennyy_pasterizovannyy_2_kh_10_l_roskar/" TargetMode="External"/><Relationship Id="rId62" Type="http://schemas.openxmlformats.org/officeDocument/2006/relationships/hyperlink" Target="https://butterburg.ru/catalog/zhidkie_produkty/belok_yaichnyy_zhidkiy_okhlazhdennyy_pasterizovannyy_20_l_roskar/" TargetMode="External"/><Relationship Id="rId63" Type="http://schemas.openxmlformats.org/officeDocument/2006/relationships/hyperlink" Target="https://butterburg.ru/catalog/zhidkie_produkty/zheltok_yaichnyy_zhidkiy_okhlazhdennyy_pasterizovannyy_20_l_roskar/" TargetMode="External"/><Relationship Id="rId64" Type="http://schemas.openxmlformats.org/officeDocument/2006/relationships/hyperlink" Target="https://butterburg.ru/catalog/zhidkie_produkty/melanzh_yaichnyy_zhidkiy_okhlazhdennyy_pasterizovannyy_1_l_roskar/" TargetMode="External"/><Relationship Id="rId65" Type="http://schemas.openxmlformats.org/officeDocument/2006/relationships/hyperlink" Target="https://butterburg.ru/catalog/zhidkie_produkty/melanzh_yaichnyy_zhidkiy_okhlazhdennyy_pasterizovannyy_2_kh_10_l_roskar/" TargetMode="External"/><Relationship Id="rId66" Type="http://schemas.openxmlformats.org/officeDocument/2006/relationships/hyperlink" Target="https://butterburg.ru/catalog/zhidkie_produkty/melanzh_yaichnyy_zhidkiy_okhlazhdennyy_pasterizovannyy_20_l_roskar/" TargetMode="External"/><Relationship Id="rId67" Type="http://schemas.openxmlformats.org/officeDocument/2006/relationships/hyperlink" Target="https://butterburg.ru/catalog/gloria/molochnyy_zhir_gloria_99_9_16_kg/" TargetMode="External"/><Relationship Id="rId68" Type="http://schemas.openxmlformats.org/officeDocument/2006/relationships/hyperlink" Target="https://butterburg.ru/catalog/recreo/zamorozhennyy_zhir_govyazhiy_recreo_25_kg/" TargetMode="External"/><Relationship Id="rId69" Type="http://schemas.openxmlformats.org/officeDocument/2006/relationships/hyperlink" Target="https://butterburg.ru/catalog/rdc_refineria_del_centro_s_a_/toplenyy_zhir_govyazhiy_20_kg_rdc/" TargetMode="External"/><Relationship Id="rId70" Type="http://schemas.openxmlformats.org/officeDocument/2006/relationships/hyperlink" Target="https://butterburg.ru/catalog/sukhie_smesi/moloko_sukhoe_tselnoe_26_la_serenisima_mastellone/" TargetMode="External"/><Relationship Id="rId71" Type="http://schemas.openxmlformats.org/officeDocument/2006/relationships/hyperlink" Target="https://butterburg.ru/catalog/sukhie_smesi/slivki_sukhie_zealandia_42_1_kg_gost_33629_2015/" TargetMode="External"/><Relationship Id="rId72" Type="http://schemas.openxmlformats.org/officeDocument/2006/relationships/hyperlink" Target="https://butterburg.ru/catalog/sukhie_smesi/slivki_sukhie_zealandia_42_450_g_gost_33629_2015/" TargetMode="External"/><Relationship Id="rId73" Type="http://schemas.openxmlformats.org/officeDocument/2006/relationships/hyperlink" Target="https://butterburg.ru/catalog/sukhie_smesi/sukhoe_obezzhirennoe_moloko_27_kg_gost_kalinkovichi/" TargetMode="External"/><Relationship Id="rId74" Type="http://schemas.openxmlformats.org/officeDocument/2006/relationships/hyperlink" Target="https://butterburg.ru/catalog/sukhie_smesi/sukhoe_tselnoe_moloko_25_kg_gost_polotsk/" TargetMode="External"/><Relationship Id="rId75" Type="http://schemas.openxmlformats.org/officeDocument/2006/relationships/hyperlink" Target="https://butterburg.ru/catalog/sukhie_smesi/sukhoe_tselnoe_moloko_27_kg_gost_alekseevsko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110"/>
  <sheetViews>
    <sheetView tabSelected="1" showRuler="0" zoomScaleNormal="100" workbookViewId="0">
      <pane ySplit="2" xSplit="4" topLeftCell="E3" activePane="bottomLeft" state="frozen"/>
      <selection pane="bottomLeft" activeCell="A3" sqref="A3"/>
    </sheetView>
  </sheetViews>
  <sheetFormatPr defaultRowHeight="14.4" outlineLevelRow="1"/>
  <cols>
    <col min="1" max="1" width="5.5555555555556" customWidth="1"/>
    <col min="2" max="2" width="8.3333333333333" customWidth="1"/>
    <col min="3" max="3" width="22.222222222222" customWidth="1"/>
    <col min="4" max="4" width="55.555555555556" customWidth="1"/>
    <col min="5" max="5" width="22.222222222222" customWidth="1"/>
    <col min="6" max="6" width="16.666666666667" customWidth="1"/>
    <col min="7" max="7" width="50" customWidth="1"/>
    <col min="8" max="8" width="11.111111111111" customWidth="1"/>
    <col min="9" max="9" width="22.222222222222" customWidth="1"/>
    <col min="10" max="10" width="27.777777777778" customWidth="1"/>
    <col min="11" max="11" width="8.3333333333333" customWidth="1"/>
    <col min="12" max="12" width="16.666666666667" customWidth="1"/>
  </cols>
  <sheetData>
    <row r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12" s="2" customFormat="1">
      <c r="A3" s="4" t="s">
        <v>13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2" customFormat="1">
      <c r="A4" s="4" t="s">
        <v>14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34.5" customHeight="1">
      <c r="A5" s="5" t="s">
        <v>15</v>
      </c>
      <c r="B5" s="5"/>
      <c r="C5" s="5"/>
      <c r="D5" s="6" t="s">
        <v>16</v>
      </c>
      <c r="E5" s="5" t="s">
        <v>17</v>
      </c>
      <c r="F5" s="5" t="s">
        <v>18</v>
      </c>
      <c r="G5" s="7"/>
      <c r="H5" s="8"/>
      <c r="I5" s="9" t="s">
        <v>19</v>
      </c>
      <c r="J5" s="8" t="s">
        <v>20</v>
      </c>
      <c r="K5" s="5"/>
      <c r="L5" s="8">
        <f>IF(K5&gt;0,PRODUCT(40,K5),"")</f>
      </c>
    </row>
    <row r="6" spans="1:12" ht="34.5" customHeight="1">
      <c r="A6" s="5"/>
      <c r="B6" s="5"/>
      <c r="C6" s="5"/>
      <c r="D6" s="9"/>
      <c r="E6" s="5"/>
      <c r="F6" s="5"/>
      <c r="G6" s="7"/>
      <c r="H6" s="8"/>
      <c r="I6" s="9" t="s">
        <v>21</v>
      </c>
      <c r="J6" s="8" t="s">
        <v>22</v>
      </c>
      <c r="K6" s="5"/>
      <c r="L6" s="8">
        <f>IF(K6&gt;0,PRODUCT(500,K6),"")</f>
      </c>
    </row>
    <row r="7" spans="1:12" ht="34.5" customHeight="1">
      <c r="A7" s="5" t="s">
        <v>23</v>
      </c>
      <c r="B7" s="5"/>
      <c r="C7" s="5"/>
      <c r="D7" s="6" t="s">
        <v>24</v>
      </c>
      <c r="E7" s="5" t="s">
        <v>25</v>
      </c>
      <c r="F7" s="5" t="s">
        <v>26</v>
      </c>
      <c r="G7" s="7"/>
      <c r="H7" s="8"/>
      <c r="I7" s="9" t="s">
        <v>27</v>
      </c>
      <c r="J7" s="8" t="s">
        <v>28</v>
      </c>
      <c r="K7" s="5"/>
      <c r="L7" s="8">
        <f>IF(K7&gt;0,PRODUCT(120,K7),"")</f>
      </c>
    </row>
    <row r="8" spans="1:12" ht="34.5" customHeight="1">
      <c r="A8" s="5"/>
      <c r="B8" s="5"/>
      <c r="C8" s="5"/>
      <c r="D8" s="9"/>
      <c r="E8" s="5"/>
      <c r="F8" s="5"/>
      <c r="G8" s="7"/>
      <c r="H8" s="8"/>
      <c r="I8" s="9" t="s">
        <v>29</v>
      </c>
      <c r="J8" s="8" t="s">
        <v>30</v>
      </c>
      <c r="K8" s="5"/>
      <c r="L8" s="8">
        <f>IF(K8&gt;0,PRODUCT(1345,K8),"")</f>
      </c>
    </row>
    <row r="9" spans="1:12" ht="34.5" customHeight="1">
      <c r="A9" s="5" t="s">
        <v>31</v>
      </c>
      <c r="B9" s="5"/>
      <c r="C9" s="5"/>
      <c r="D9" s="6" t="s">
        <v>32</v>
      </c>
      <c r="E9" s="5" t="s">
        <v>33</v>
      </c>
      <c r="F9" s="5" t="s">
        <v>34</v>
      </c>
      <c r="G9" s="7"/>
      <c r="H9" s="8"/>
      <c r="I9" s="9" t="s">
        <v>35</v>
      </c>
      <c r="J9" s="8" t="s">
        <v>36</v>
      </c>
      <c r="K9" s="5"/>
      <c r="L9" s="8">
        <f>IF(K9&gt;0,PRODUCT(40,K9),"")</f>
      </c>
    </row>
    <row r="10" spans="1:12" ht="34.5" customHeight="1">
      <c r="A10" s="5"/>
      <c r="B10" s="5"/>
      <c r="C10" s="5"/>
      <c r="D10" s="9"/>
      <c r="E10" s="5"/>
      <c r="F10" s="5"/>
      <c r="G10" s="7"/>
      <c r="H10" s="8"/>
      <c r="I10" s="9" t="s">
        <v>37</v>
      </c>
      <c r="J10" s="8" t="s">
        <v>38</v>
      </c>
      <c r="K10" s="5"/>
      <c r="L10" s="8">
        <f>IF(K10&gt;0,PRODUCT(500,K10),"")</f>
      </c>
    </row>
    <row r="11" spans="1:12" ht="34.5" customHeight="1">
      <c r="A11" s="5" t="s">
        <v>39</v>
      </c>
      <c r="B11" s="5"/>
      <c r="C11" s="5"/>
      <c r="D11" s="6" t="s">
        <v>40</v>
      </c>
      <c r="E11" s="5" t="s">
        <v>41</v>
      </c>
      <c r="F11" s="5" t="s">
        <v>42</v>
      </c>
      <c r="G11" s="7"/>
      <c r="H11" s="8"/>
      <c r="I11" s="9" t="s">
        <v>43</v>
      </c>
      <c r="J11" s="8" t="s">
        <v>44</v>
      </c>
      <c r="K11" s="5"/>
      <c r="L11" s="8">
        <f>IF(K11&gt;0,PRODUCT(120,K11),"")</f>
      </c>
    </row>
    <row r="12" spans="1:12" ht="34.5" customHeight="1">
      <c r="A12" s="5"/>
      <c r="B12" s="5"/>
      <c r="C12" s="5"/>
      <c r="D12" s="9"/>
      <c r="E12" s="5"/>
      <c r="F12" s="5"/>
      <c r="G12" s="7"/>
      <c r="H12" s="8"/>
      <c r="I12" s="9" t="s">
        <v>45</v>
      </c>
      <c r="J12" s="8" t="s">
        <v>46</v>
      </c>
      <c r="K12" s="5"/>
      <c r="L12" s="8">
        <f>IF(K12&gt;0,PRODUCT(1345,K12),"")</f>
      </c>
    </row>
    <row r="13" spans="1:12" ht="34.5" customHeight="1">
      <c r="A13" s="5" t="s">
        <v>47</v>
      </c>
      <c r="B13" s="5"/>
      <c r="C13" s="5"/>
      <c r="D13" s="6" t="s">
        <v>48</v>
      </c>
      <c r="E13" s="5" t="s">
        <v>49</v>
      </c>
      <c r="F13" s="5" t="s">
        <v>50</v>
      </c>
      <c r="G13" s="7"/>
      <c r="H13" s="8"/>
      <c r="I13" s="9" t="s">
        <v>51</v>
      </c>
      <c r="J13" s="8" t="s">
        <v>52</v>
      </c>
      <c r="K13" s="5"/>
      <c r="L13" s="8">
        <f>IF(K13&gt;0,PRODUCT(90,K13),"")</f>
      </c>
    </row>
    <row r="14" spans="1:12" ht="34.5" customHeight="1">
      <c r="A14" s="5"/>
      <c r="B14" s="5"/>
      <c r="C14" s="5"/>
      <c r="D14" s="9"/>
      <c r="E14" s="5"/>
      <c r="F14" s="5"/>
      <c r="G14" s="7"/>
      <c r="H14" s="8"/>
      <c r="I14" s="9" t="s">
        <v>53</v>
      </c>
      <c r="J14" s="8" t="s">
        <v>54</v>
      </c>
      <c r="K14" s="5"/>
      <c r="L14" s="8">
        <f>IF(K14&gt;0,PRODUCT(990,K14),"")</f>
      </c>
    </row>
    <row r="15" spans="1:12" ht="34.5" customHeight="1">
      <c r="A15" s="5" t="s">
        <v>55</v>
      </c>
      <c r="B15" s="5"/>
      <c r="C15" s="5"/>
      <c r="D15" s="6" t="s">
        <v>56</v>
      </c>
      <c r="E15" s="5" t="s">
        <v>57</v>
      </c>
      <c r="F15" s="5" t="s">
        <v>58</v>
      </c>
      <c r="G15" s="7"/>
      <c r="H15" s="8"/>
      <c r="I15" s="9" t="s">
        <v>59</v>
      </c>
      <c r="J15" s="8" t="s">
        <v>60</v>
      </c>
      <c r="K15" s="5"/>
      <c r="L15" s="8">
        <f>IF(K15&gt;0,PRODUCT(110,K15),"")</f>
      </c>
    </row>
    <row r="16" spans="1:12" ht="34.5" customHeight="1">
      <c r="A16" s="5"/>
      <c r="B16" s="5"/>
      <c r="C16" s="5"/>
      <c r="D16" s="9"/>
      <c r="E16" s="5"/>
      <c r="F16" s="5"/>
      <c r="G16" s="7"/>
      <c r="H16" s="8"/>
      <c r="I16" s="9" t="s">
        <v>61</v>
      </c>
      <c r="J16" s="8" t="s">
        <v>62</v>
      </c>
      <c r="K16" s="5"/>
      <c r="L16" s="8">
        <f>IF(K16&gt;0,PRODUCT(1215,K16),"")</f>
      </c>
    </row>
    <row r="17" spans="1:12" ht="34.5" customHeight="1">
      <c r="A17" s="5" t="s">
        <v>63</v>
      </c>
      <c r="B17" s="5"/>
      <c r="C17" s="5"/>
      <c r="D17" s="6" t="s">
        <v>64</v>
      </c>
      <c r="E17" s="5" t="s">
        <v>65</v>
      </c>
      <c r="F17" s="5" t="s">
        <v>66</v>
      </c>
      <c r="G17" s="7"/>
      <c r="H17" s="8"/>
      <c r="I17" s="9" t="s">
        <v>67</v>
      </c>
      <c r="J17" s="8" t="s">
        <v>68</v>
      </c>
      <c r="K17" s="5"/>
      <c r="L17" s="8">
        <f>IF(K17&gt;0,PRODUCT(125,K17),"")</f>
      </c>
    </row>
    <row r="18" spans="1:12" ht="34.5" customHeight="1">
      <c r="A18" s="5"/>
      <c r="B18" s="5"/>
      <c r="C18" s="5"/>
      <c r="D18" s="9"/>
      <c r="E18" s="5"/>
      <c r="F18" s="5"/>
      <c r="G18" s="7"/>
      <c r="H18" s="8"/>
      <c r="I18" s="9" t="s">
        <v>69</v>
      </c>
      <c r="J18" s="8" t="s">
        <v>70</v>
      </c>
      <c r="K18" s="5"/>
      <c r="L18" s="8">
        <f>IF(K18&gt;0,PRODUCT(930,K18),"")</f>
      </c>
    </row>
    <row r="19" spans="1:12" ht="34.5" customHeight="1">
      <c r="A19" s="5" t="s">
        <v>71</v>
      </c>
      <c r="B19" s="5"/>
      <c r="C19" s="5"/>
      <c r="D19" s="6" t="s">
        <v>72</v>
      </c>
      <c r="E19" s="5" t="s">
        <v>73</v>
      </c>
      <c r="F19" s="5" t="s">
        <v>74</v>
      </c>
      <c r="G19" s="7"/>
      <c r="H19" s="8"/>
      <c r="I19" s="9" t="s">
        <v>75</v>
      </c>
      <c r="J19" s="8" t="s">
        <v>76</v>
      </c>
      <c r="K19" s="5"/>
      <c r="L19" s="8">
        <f>IF(K19&gt;0,PRODUCT(125,K19),"")</f>
      </c>
    </row>
    <row r="20" spans="1:12" ht="34.5" customHeight="1">
      <c r="A20" s="5"/>
      <c r="B20" s="5"/>
      <c r="C20" s="5"/>
      <c r="D20" s="9"/>
      <c r="E20" s="5"/>
      <c r="F20" s="5"/>
      <c r="G20" s="7"/>
      <c r="H20" s="8"/>
      <c r="I20" s="9" t="s">
        <v>77</v>
      </c>
      <c r="J20" s="8" t="s">
        <v>78</v>
      </c>
      <c r="K20" s="5"/>
      <c r="L20" s="8">
        <f>IF(K20&gt;0,PRODUCT(930,K20),"")</f>
      </c>
    </row>
    <row r="21" spans="1:12" ht="34.5" customHeight="1">
      <c r="A21" s="5" t="s">
        <v>79</v>
      </c>
      <c r="B21" s="5"/>
      <c r="C21" s="5"/>
      <c r="D21" s="6" t="s">
        <v>80</v>
      </c>
      <c r="E21" s="5" t="s">
        <v>81</v>
      </c>
      <c r="F21" s="5" t="s">
        <v>82</v>
      </c>
      <c r="G21" s="7"/>
      <c r="H21" s="8"/>
      <c r="I21" s="9" t="s">
        <v>83</v>
      </c>
      <c r="J21" s="8" t="s">
        <v>84</v>
      </c>
      <c r="K21" s="5"/>
      <c r="L21" s="8">
        <f>IF(K21&gt;0,PRODUCT(195,K21),"")</f>
      </c>
    </row>
    <row r="22" spans="1:12" ht="34.5" customHeight="1">
      <c r="A22" s="5"/>
      <c r="B22" s="5"/>
      <c r="C22" s="5"/>
      <c r="D22" s="9"/>
      <c r="E22" s="5"/>
      <c r="F22" s="5"/>
      <c r="G22" s="7"/>
      <c r="H22" s="8"/>
      <c r="I22" s="9" t="s">
        <v>85</v>
      </c>
      <c r="J22" s="8" t="s">
        <v>86</v>
      </c>
      <c r="K22" s="5"/>
      <c r="L22" s="8">
        <f>IF(K22&gt;0,PRODUCT(1085,K22),"")</f>
      </c>
    </row>
    <row r="23" spans="1:12" ht="34.5" customHeight="1">
      <c r="A23" s="5" t="s">
        <v>87</v>
      </c>
      <c r="B23" s="5"/>
      <c r="C23" s="5"/>
      <c r="D23" s="6" t="s">
        <v>88</v>
      </c>
      <c r="E23" s="5" t="s">
        <v>89</v>
      </c>
      <c r="F23" s="5" t="s">
        <v>90</v>
      </c>
      <c r="G23" s="7"/>
      <c r="H23" s="8"/>
      <c r="I23" s="9" t="s">
        <v>91</v>
      </c>
      <c r="J23" s="8" t="s">
        <v>92</v>
      </c>
      <c r="K23" s="5"/>
      <c r="L23" s="8">
        <f>IF(K23&gt;0,PRODUCT(210,K23),"")</f>
      </c>
    </row>
    <row r="24" spans="1:12" ht="34.5" customHeight="1">
      <c r="A24" s="5"/>
      <c r="B24" s="5"/>
      <c r="C24" s="5"/>
      <c r="D24" s="9"/>
      <c r="E24" s="5"/>
      <c r="F24" s="5"/>
      <c r="G24" s="7"/>
      <c r="H24" s="8"/>
      <c r="I24" s="9" t="s">
        <v>93</v>
      </c>
      <c r="J24" s="8" t="s">
        <v>94</v>
      </c>
      <c r="K24" s="5"/>
      <c r="L24" s="8">
        <f>IF(K24&gt;0,PRODUCT(1150,K24),"")</f>
      </c>
    </row>
    <row r="25" spans="1:12" ht="34.5" customHeight="1">
      <c r="A25" s="5" t="s">
        <v>95</v>
      </c>
      <c r="B25" s="5"/>
      <c r="C25" s="5"/>
      <c r="D25" s="6" t="s">
        <v>96</v>
      </c>
      <c r="E25" s="5" t="s">
        <v>97</v>
      </c>
      <c r="F25" s="5" t="s">
        <v>98</v>
      </c>
      <c r="G25" s="7" t="s">
        <v>99</v>
      </c>
      <c r="H25" s="8"/>
      <c r="I25" s="9" t="s">
        <v>100</v>
      </c>
      <c r="J25" s="8" t="s">
        <v>101</v>
      </c>
      <c r="K25" s="5"/>
      <c r="L25" s="8">
        <f>IF(K25&gt;0,PRODUCT(45,K25),"")</f>
      </c>
    </row>
    <row r="26" spans="1:12" ht="34.5" customHeight="1">
      <c r="A26" s="5"/>
      <c r="B26" s="5"/>
      <c r="C26" s="5"/>
      <c r="D26" s="9"/>
      <c r="E26" s="5"/>
      <c r="F26" s="5"/>
      <c r="G26" s="7"/>
      <c r="H26" s="8"/>
      <c r="I26" s="9" t="s">
        <v>102</v>
      </c>
      <c r="J26" s="8" t="s">
        <v>103</v>
      </c>
      <c r="K26" s="5"/>
      <c r="L26" s="8">
        <f>IF(K26&gt;0,PRODUCT(585,K26),"")</f>
      </c>
    </row>
    <row r="27" spans="1:12" ht="34.5" customHeight="1">
      <c r="A27" s="5" t="s">
        <v>104</v>
      </c>
      <c r="B27" s="5"/>
      <c r="C27" s="5"/>
      <c r="D27" s="6" t="s">
        <v>105</v>
      </c>
      <c r="E27" s="5" t="s">
        <v>106</v>
      </c>
      <c r="F27" s="5" t="s">
        <v>107</v>
      </c>
      <c r="G27" s="7" t="s">
        <v>108</v>
      </c>
      <c r="H27" s="8"/>
      <c r="I27" s="9" t="s">
        <v>109</v>
      </c>
      <c r="J27" s="8" t="s">
        <v>110</v>
      </c>
      <c r="K27" s="5"/>
      <c r="L27" s="8">
        <f>IF(K27&gt;0,PRODUCT(60,K27),"")</f>
      </c>
    </row>
    <row r="28" spans="1:12" ht="34.5" customHeight="1">
      <c r="A28" s="5"/>
      <c r="B28" s="5"/>
      <c r="C28" s="5"/>
      <c r="D28" s="9"/>
      <c r="E28" s="5"/>
      <c r="F28" s="5"/>
      <c r="G28" s="7"/>
      <c r="H28" s="8"/>
      <c r="I28" s="9" t="s">
        <v>111</v>
      </c>
      <c r="J28" s="8" t="s">
        <v>112</v>
      </c>
      <c r="K28" s="5"/>
      <c r="L28" s="8">
        <f>IF(K28&gt;0,PRODUCT(805,K28),"")</f>
      </c>
    </row>
    <row r="29" spans="1:12" s="2" customFormat="1">
      <c r="A29" s="4" t="s">
        <v>113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34.5" customHeight="1">
      <c r="A30" s="5" t="s">
        <v>114</v>
      </c>
      <c r="B30" s="5"/>
      <c r="C30" s="5"/>
      <c r="D30" s="6" t="s">
        <v>115</v>
      </c>
      <c r="E30" s="5" t="s">
        <v>116</v>
      </c>
      <c r="F30" s="5" t="s">
        <v>117</v>
      </c>
      <c r="G30" s="7" t="s">
        <v>118</v>
      </c>
      <c r="H30" s="8"/>
      <c r="I30" s="9" t="s">
        <v>119</v>
      </c>
      <c r="J30" s="8" t="s">
        <v>120</v>
      </c>
      <c r="K30" s="5"/>
      <c r="L30" s="8">
        <f>IF(K30&gt;0,PRODUCT(160,K30),"")</f>
      </c>
    </row>
    <row r="31" spans="1:12" ht="34.5" customHeight="1">
      <c r="A31" s="5"/>
      <c r="B31" s="5"/>
      <c r="C31" s="5"/>
      <c r="D31" s="9"/>
      <c r="E31" s="5"/>
      <c r="F31" s="5"/>
      <c r="G31" s="7"/>
      <c r="H31" s="8"/>
      <c r="I31" s="9" t="s">
        <v>121</v>
      </c>
      <c r="J31" s="8" t="s">
        <v>122</v>
      </c>
      <c r="K31" s="5"/>
      <c r="L31" s="8">
        <f>IF(K31&gt;0,PRODUCT(1795,K31),"")</f>
      </c>
    </row>
    <row r="32" spans="1:12" ht="34.5" customHeight="1">
      <c r="A32" s="5" t="s">
        <v>123</v>
      </c>
      <c r="B32" s="5"/>
      <c r="C32" s="5"/>
      <c r="D32" s="6" t="s">
        <v>124</v>
      </c>
      <c r="E32" s="5" t="s">
        <v>125</v>
      </c>
      <c r="F32" s="5" t="s">
        <v>126</v>
      </c>
      <c r="G32" s="7" t="s">
        <v>127</v>
      </c>
      <c r="H32" s="8"/>
      <c r="I32" s="9" t="s">
        <v>128</v>
      </c>
      <c r="J32" s="8" t="s">
        <v>129</v>
      </c>
      <c r="K32" s="5"/>
      <c r="L32" s="8">
        <f>IF(K32&gt;0,PRODUCT(295,K32),"")</f>
      </c>
    </row>
    <row r="33" spans="1:12" ht="34.5" customHeight="1">
      <c r="A33" s="5"/>
      <c r="B33" s="5"/>
      <c r="C33" s="5"/>
      <c r="D33" s="9"/>
      <c r="E33" s="5"/>
      <c r="F33" s="5"/>
      <c r="G33" s="7"/>
      <c r="H33" s="8"/>
      <c r="I33" s="9" t="s">
        <v>130</v>
      </c>
      <c r="J33" s="8" t="s">
        <v>131</v>
      </c>
      <c r="K33" s="5"/>
      <c r="L33" s="8">
        <f>IF(K33&gt;0,PRODUCT(3375,K33),"")</f>
      </c>
    </row>
    <row r="34" spans="1:12" ht="34.5" customHeight="1">
      <c r="A34" s="5" t="s">
        <v>132</v>
      </c>
      <c r="B34" s="5"/>
      <c r="C34" s="5"/>
      <c r="D34" s="6" t="s">
        <v>133</v>
      </c>
      <c r="E34" s="5" t="s">
        <v>134</v>
      </c>
      <c r="F34" s="5" t="s">
        <v>135</v>
      </c>
      <c r="G34" s="7" t="s">
        <v>136</v>
      </c>
      <c r="H34" s="8"/>
      <c r="I34" s="9" t="s">
        <v>137</v>
      </c>
      <c r="J34" s="8" t="s">
        <v>138</v>
      </c>
      <c r="K34" s="5"/>
      <c r="L34" s="8">
        <f>IF(K34&gt;0,PRODUCT(395,K34),"")</f>
      </c>
    </row>
    <row r="35" spans="1:12" ht="34.5" customHeight="1">
      <c r="A35" s="5"/>
      <c r="B35" s="5"/>
      <c r="C35" s="5"/>
      <c r="D35" s="9"/>
      <c r="E35" s="5"/>
      <c r="F35" s="5"/>
      <c r="G35" s="7"/>
      <c r="H35" s="8"/>
      <c r="I35" s="9" t="s">
        <v>139</v>
      </c>
      <c r="J35" s="8" t="s">
        <v>140</v>
      </c>
      <c r="K35" s="5"/>
      <c r="L35" s="8">
        <f>IF(K35&gt;0,PRODUCT(4505,K35),"")</f>
      </c>
    </row>
    <row r="36" spans="1:12" s="2" customFormat="1">
      <c r="A36" s="4" t="s">
        <v>141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s="2" customFormat="1">
      <c r="A37" s="4" t="s">
        <v>142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60.5" customHeight="1">
      <c r="A38" s="5" t="s">
        <v>143</v>
      </c>
      <c r="B38" s="5"/>
      <c r="C38" s="5"/>
      <c r="D38" s="6" t="s">
        <v>144</v>
      </c>
      <c r="E38" s="5" t="s">
        <v>145</v>
      </c>
      <c r="F38" s="5" t="s">
        <v>146</v>
      </c>
      <c r="G38" s="7"/>
      <c r="H38" s="8" t="s">
        <v>147</v>
      </c>
      <c r="I38" s="9" t="s">
        <v>148</v>
      </c>
      <c r="J38" s="8" t="s">
        <v>149</v>
      </c>
      <c r="K38" s="5"/>
      <c r="L38" s="8">
        <f>IF(K38&gt;0,PRODUCT(14250,K38),"")</f>
      </c>
    </row>
    <row r="39" spans="1:12" ht="60.5" customHeight="1">
      <c r="A39" s="5"/>
      <c r="B39" s="5"/>
      <c r="C39" s="5"/>
      <c r="D39" s="9"/>
      <c r="E39" s="5"/>
      <c r="F39" s="5"/>
      <c r="G39" s="7"/>
      <c r="H39" s="8" t="s">
        <v>150</v>
      </c>
      <c r="I39" s="9" t="s">
        <v>151</v>
      </c>
      <c r="J39" s="8" t="s">
        <v>152</v>
      </c>
      <c r="K39" s="5"/>
      <c r="L39" s="8">
        <f>IF(K39&gt;0,PRODUCT(448000,K39),"")</f>
      </c>
    </row>
    <row r="40" spans="1:12" s="2" customFormat="1">
      <c r="A40" s="4" t="s">
        <v>153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68.8" customHeight="1">
      <c r="A41" s="5" t="s">
        <v>154</v>
      </c>
      <c r="B41" s="5"/>
      <c r="C41" s="5"/>
      <c r="D41" s="6" t="s">
        <v>155</v>
      </c>
      <c r="E41" s="5" t="s">
        <v>156</v>
      </c>
      <c r="F41" s="5" t="s">
        <v>157</v>
      </c>
      <c r="G41" s="7"/>
      <c r="H41" s="8" t="s">
        <v>158</v>
      </c>
      <c r="I41" s="9" t="s">
        <v>159</v>
      </c>
      <c r="J41" s="8" t="s">
        <v>160</v>
      </c>
      <c r="K41" s="5"/>
      <c r="L41" s="8">
        <f>IF(K41&gt;0,IF(AND(K41&gt;=1,K41&lt;=2),PRODUCT(15500,K41),IF(AND(K41&gt;=3,K41&lt;=9),PRODUCT(15250,K41),IF(K41&gt;=10,PRODUCT(15000,K41),""))),"")</f>
      </c>
    </row>
    <row r="42" spans="1:12" s="2" customFormat="1">
      <c r="A42" s="4" t="s">
        <v>161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60.5" customHeight="1">
      <c r="A43" s="5" t="s">
        <v>162</v>
      </c>
      <c r="B43" s="5"/>
      <c r="C43" s="5"/>
      <c r="D43" s="6" t="s">
        <v>163</v>
      </c>
      <c r="E43" s="5" t="s">
        <v>164</v>
      </c>
      <c r="F43" s="5" t="s">
        <v>165</v>
      </c>
      <c r="G43" s="7"/>
      <c r="H43" s="8" t="s">
        <v>166</v>
      </c>
      <c r="I43" s="9" t="s">
        <v>167</v>
      </c>
      <c r="J43" s="8"/>
      <c r="K43" s="5"/>
      <c r="L43" s="8"/>
    </row>
    <row r="44" spans="1:12" ht="60.5" customHeight="1">
      <c r="A44" s="5"/>
      <c r="B44" s="5"/>
      <c r="C44" s="5"/>
      <c r="D44" s="9"/>
      <c r="E44" s="5"/>
      <c r="F44" s="5"/>
      <c r="G44" s="7"/>
      <c r="H44" s="8" t="s">
        <v>168</v>
      </c>
      <c r="I44" s="9" t="s">
        <v>169</v>
      </c>
      <c r="J44" s="8" t="s">
        <v>170</v>
      </c>
      <c r="K44" s="5"/>
      <c r="L44" s="8">
        <f>IF(K44&gt;0,PRODUCT(620000,K44),"")</f>
      </c>
    </row>
    <row r="45" spans="1:12" s="2" customFormat="1">
      <c r="A45" s="4" t="s">
        <v>171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91" customHeight="1">
      <c r="A46" s="5" t="s">
        <v>172</v>
      </c>
      <c r="B46" s="5"/>
      <c r="C46" s="5"/>
      <c r="D46" s="6" t="s">
        <v>173</v>
      </c>
      <c r="E46" s="5" t="s">
        <v>174</v>
      </c>
      <c r="F46" s="5" t="s">
        <v>175</v>
      </c>
      <c r="G46" s="7"/>
      <c r="H46" s="8" t="s">
        <v>176</v>
      </c>
      <c r="I46" s="9" t="s">
        <v>177</v>
      </c>
      <c r="J46" s="8" t="s">
        <v>178</v>
      </c>
      <c r="K46" s="5"/>
      <c r="L46" s="8">
        <f>IF(K46&gt;0,PRODUCT(6400,K46),"")</f>
      </c>
    </row>
    <row r="47" spans="1:12" s="2" customFormat="1">
      <c r="A47" s="4" t="s">
        <v>179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ht="23.5" customHeight="1">
      <c r="A48" s="5" t="s">
        <v>180</v>
      </c>
      <c r="B48" s="5"/>
      <c r="C48" s="5"/>
      <c r="D48" s="6" t="s">
        <v>181</v>
      </c>
      <c r="E48" s="5" t="s">
        <v>182</v>
      </c>
      <c r="F48" s="5" t="s">
        <v>183</v>
      </c>
      <c r="G48" s="7"/>
      <c r="H48" s="8"/>
      <c r="I48" s="9" t="s">
        <v>184</v>
      </c>
      <c r="J48" s="8"/>
      <c r="K48" s="5"/>
      <c r="L48" s="8"/>
    </row>
    <row r="49" spans="1:12" ht="23.5" customHeight="1">
      <c r="A49" s="5"/>
      <c r="B49" s="5"/>
      <c r="C49" s="5"/>
      <c r="D49" s="9"/>
      <c r="E49" s="5"/>
      <c r="F49" s="5"/>
      <c r="G49" s="7"/>
      <c r="H49" s="8"/>
      <c r="I49" s="9" t="s">
        <v>185</v>
      </c>
      <c r="J49" s="8"/>
      <c r="K49" s="5"/>
      <c r="L49" s="8"/>
    </row>
    <row r="50" spans="1:12" ht="24.2" customHeight="1">
      <c r="A50" s="5"/>
      <c r="B50" s="5"/>
      <c r="C50" s="5"/>
      <c r="D50" s="9"/>
      <c r="E50" s="5"/>
      <c r="F50" s="5"/>
      <c r="G50" s="7"/>
      <c r="H50" s="8"/>
      <c r="I50" s="9" t="s">
        <v>186</v>
      </c>
      <c r="J50" s="8"/>
      <c r="K50" s="5"/>
      <c r="L50" s="8"/>
    </row>
    <row r="51" spans="1:12" ht="27" customHeight="1">
      <c r="A51" s="5" t="s">
        <v>187</v>
      </c>
      <c r="B51" s="5"/>
      <c r="C51" s="5"/>
      <c r="D51" s="6" t="s">
        <v>188</v>
      </c>
      <c r="E51" s="5" t="s">
        <v>189</v>
      </c>
      <c r="F51" s="5" t="s">
        <v>190</v>
      </c>
      <c r="G51" s="7"/>
      <c r="H51" s="8"/>
      <c r="I51" s="9" t="s">
        <v>191</v>
      </c>
      <c r="J51" s="8"/>
      <c r="K51" s="5"/>
      <c r="L51" s="8"/>
    </row>
    <row r="52" spans="1:12" ht="27" customHeight="1">
      <c r="A52" s="5"/>
      <c r="B52" s="5"/>
      <c r="C52" s="5"/>
      <c r="D52" s="9"/>
      <c r="E52" s="5"/>
      <c r="F52" s="5"/>
      <c r="G52" s="7"/>
      <c r="H52" s="8"/>
      <c r="I52" s="9" t="s">
        <v>192</v>
      </c>
      <c r="J52" s="8"/>
      <c r="K52" s="5"/>
      <c r="L52" s="8"/>
    </row>
    <row r="53" spans="1:12" ht="27" customHeight="1">
      <c r="A53" s="5"/>
      <c r="B53" s="5"/>
      <c r="C53" s="5"/>
      <c r="D53" s="9"/>
      <c r="E53" s="5"/>
      <c r="F53" s="5"/>
      <c r="G53" s="7"/>
      <c r="H53" s="8"/>
      <c r="I53" s="9" t="s">
        <v>193</v>
      </c>
      <c r="J53" s="8"/>
      <c r="K53" s="5"/>
      <c r="L53" s="8"/>
    </row>
    <row r="54" spans="1:12" s="2" customFormat="1">
      <c r="A54" s="4" t="s">
        <v>194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ht="34.5" customHeight="1">
      <c r="A55" s="5" t="s">
        <v>195</v>
      </c>
      <c r="B55" s="5"/>
      <c r="C55" s="5"/>
      <c r="D55" s="6" t="s">
        <v>196</v>
      </c>
      <c r="E55" s="5" t="s">
        <v>197</v>
      </c>
      <c r="F55" s="5" t="s">
        <v>198</v>
      </c>
      <c r="G55" s="7"/>
      <c r="H55" s="8" t="s">
        <v>199</v>
      </c>
      <c r="I55" s="9" t="s">
        <v>200</v>
      </c>
      <c r="J55" s="8" t="s">
        <v>201</v>
      </c>
      <c r="K55" s="5"/>
      <c r="L55" s="8">
        <f>IF(K55&gt;0,IF(AND(K55&gt;=1,K55&lt;=2),PRODUCT(15500,K55),IF(AND(K55&gt;=3,K55&lt;=9),PRODUCT(15250,K55),IF(K55&gt;=10,PRODUCT(15000,K55),""))),"")</f>
      </c>
    </row>
    <row r="56" spans="1:12" ht="34.5" customHeight="1">
      <c r="A56" s="5"/>
      <c r="B56" s="5"/>
      <c r="C56" s="5"/>
      <c r="D56" s="9"/>
      <c r="E56" s="5"/>
      <c r="F56" s="5"/>
      <c r="G56" s="7"/>
      <c r="H56" s="8" t="s">
        <v>202</v>
      </c>
      <c r="I56" s="9" t="s">
        <v>203</v>
      </c>
      <c r="J56" s="8" t="s">
        <v>204</v>
      </c>
      <c r="K56" s="5"/>
      <c r="L56" s="8">
        <f>IF(K56&gt;0,PRODUCT(549000,K56),"")</f>
      </c>
    </row>
    <row r="57" spans="1:12" s="2" customFormat="1">
      <c r="A57" s="4" t="s">
        <v>205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ht="68.8" customHeight="1">
      <c r="A58" s="5" t="s">
        <v>206</v>
      </c>
      <c r="B58" s="5"/>
      <c r="C58" s="5"/>
      <c r="D58" s="6" t="s">
        <v>207</v>
      </c>
      <c r="E58" s="5" t="s">
        <v>208</v>
      </c>
      <c r="F58" s="5" t="s">
        <v>209</v>
      </c>
      <c r="G58" s="7" t="s">
        <v>210</v>
      </c>
      <c r="H58" s="8" t="s">
        <v>211</v>
      </c>
      <c r="I58" s="9" t="s">
        <v>212</v>
      </c>
      <c r="J58" s="8" t="s">
        <v>213</v>
      </c>
      <c r="K58" s="5"/>
      <c r="L58" s="8">
        <f>IF(K58&gt;0,IF(AND(K58&gt;=1,K58&lt;=2),PRODUCT(18500,K58),IF(AND(K58&gt;=3,K58&lt;=9),PRODUCT(18250,K58),IF(K58&gt;=10,PRODUCT(18000,K58),""))),"")</f>
      </c>
    </row>
    <row r="59" spans="1:12" s="2" customFormat="1">
      <c r="A59" s="4" t="s">
        <v>214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ht="60.5" customHeight="1">
      <c r="A60" s="5" t="s">
        <v>215</v>
      </c>
      <c r="B60" s="5"/>
      <c r="C60" s="5"/>
      <c r="D60" s="6" t="s">
        <v>216</v>
      </c>
      <c r="E60" s="5" t="s">
        <v>217</v>
      </c>
      <c r="F60" s="5" t="s">
        <v>218</v>
      </c>
      <c r="G60" s="7"/>
      <c r="H60" s="8"/>
      <c r="I60" s="9" t="s">
        <v>219</v>
      </c>
      <c r="J60" s="8"/>
      <c r="K60" s="5"/>
      <c r="L60" s="8"/>
    </row>
    <row r="61" spans="1:12" ht="60.5" customHeight="1">
      <c r="A61" s="5"/>
      <c r="B61" s="5"/>
      <c r="C61" s="5"/>
      <c r="D61" s="9"/>
      <c r="E61" s="5"/>
      <c r="F61" s="5"/>
      <c r="G61" s="7"/>
      <c r="H61" s="8" t="s">
        <v>220</v>
      </c>
      <c r="I61" s="9" t="s">
        <v>221</v>
      </c>
      <c r="J61" s="8"/>
      <c r="K61" s="5"/>
      <c r="L61" s="8"/>
    </row>
    <row r="62" spans="1:12" s="2" customFormat="1">
      <c r="A62" s="4" t="s">
        <v>222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60.5" customHeight="1">
      <c r="A63" s="5" t="s">
        <v>223</v>
      </c>
      <c r="B63" s="5"/>
      <c r="C63" s="5"/>
      <c r="D63" s="6" t="s">
        <v>224</v>
      </c>
      <c r="E63" s="5" t="s">
        <v>225</v>
      </c>
      <c r="F63" s="5" t="s">
        <v>226</v>
      </c>
      <c r="G63" s="7"/>
      <c r="H63" s="8" t="s">
        <v>227</v>
      </c>
      <c r="I63" s="9" t="s">
        <v>228</v>
      </c>
      <c r="J63" s="8" t="s">
        <v>229</v>
      </c>
      <c r="K63" s="5"/>
      <c r="L63" s="8">
        <f>IF(K63&gt;0,PRODUCT(15500,K63),"")</f>
      </c>
    </row>
    <row r="64" spans="1:12" ht="60.5" customHeight="1">
      <c r="A64" s="5"/>
      <c r="B64" s="5"/>
      <c r="C64" s="5"/>
      <c r="D64" s="9"/>
      <c r="E64" s="5"/>
      <c r="F64" s="5"/>
      <c r="G64" s="7"/>
      <c r="H64" s="8" t="s">
        <v>230</v>
      </c>
      <c r="I64" s="9" t="s">
        <v>231</v>
      </c>
      <c r="J64" s="8" t="s">
        <v>232</v>
      </c>
      <c r="K64" s="5"/>
      <c r="L64" s="8">
        <f>IF(K64&gt;0,PRODUCT(610000,K64),"")</f>
      </c>
    </row>
    <row r="65" spans="1:12" s="2" customFormat="1">
      <c r="A65" s="4" t="s">
        <v>233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 s="2" customFormat="1">
      <c r="A66" s="4" t="s">
        <v>234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 ht="68.8" customHeight="1">
      <c r="A67" s="5" t="s">
        <v>235</v>
      </c>
      <c r="B67" s="5"/>
      <c r="C67" s="5"/>
      <c r="D67" s="6" t="s">
        <v>236</v>
      </c>
      <c r="E67" s="5" t="s">
        <v>237</v>
      </c>
      <c r="F67" s="5" t="s">
        <v>238</v>
      </c>
      <c r="G67" s="7" t="s">
        <v>239</v>
      </c>
      <c r="H67" s="8" t="s">
        <v>240</v>
      </c>
      <c r="I67" s="9" t="s">
        <v>241</v>
      </c>
      <c r="J67" s="8" t="s">
        <v>242</v>
      </c>
      <c r="K67" s="5"/>
      <c r="L67" s="8">
        <f>IF(K67&gt;0,IF(AND(K67&gt;=1,K67&lt;=2),PRODUCT(15800,K67),IF(AND(K67&gt;=3,K67&lt;=9),PRODUCT(15600,K67),IF(K67&gt;=10,PRODUCT(15400,K67),""))),"")</f>
      </c>
    </row>
    <row r="68" spans="1:12" ht="68.8" customHeight="1">
      <c r="A68" s="5" t="s">
        <v>243</v>
      </c>
      <c r="B68" s="5"/>
      <c r="C68" s="5"/>
      <c r="D68" s="6" t="s">
        <v>244</v>
      </c>
      <c r="E68" s="5" t="s">
        <v>245</v>
      </c>
      <c r="F68" s="5" t="s">
        <v>246</v>
      </c>
      <c r="G68" s="7" t="s">
        <v>247</v>
      </c>
      <c r="H68" s="8" t="s">
        <v>248</v>
      </c>
      <c r="I68" s="9" t="s">
        <v>249</v>
      </c>
      <c r="J68" s="8" t="s">
        <v>250</v>
      </c>
      <c r="K68" s="5"/>
      <c r="L68" s="8">
        <f>IF(K68&gt;0,IF(AND(K68&gt;=1,K68&lt;=4),PRODUCT(4000,K68),IF(AND(K68&gt;=5,K68&lt;=39),PRODUCT(3950,K68),IF(K68&gt;=40,PRODUCT(3900,K68),""))),"")</f>
      </c>
    </row>
    <row r="69" spans="1:12" ht="68.8" customHeight="1">
      <c r="A69" s="5" t="s">
        <v>251</v>
      </c>
      <c r="B69" s="5"/>
      <c r="C69" s="5"/>
      <c r="D69" s="6" t="s">
        <v>252</v>
      </c>
      <c r="E69" s="5" t="s">
        <v>253</v>
      </c>
      <c r="F69" s="5" t="s">
        <v>254</v>
      </c>
      <c r="G69" s="7" t="s">
        <v>255</v>
      </c>
      <c r="H69" s="8" t="s">
        <v>256</v>
      </c>
      <c r="I69" s="9" t="s">
        <v>257</v>
      </c>
      <c r="J69" s="8" t="s">
        <v>258</v>
      </c>
      <c r="K69" s="5"/>
      <c r="L69" s="8">
        <f>IF(K69&gt;0,IF(AND(K69&gt;=1,K69&lt;=2),PRODUCT(7650,K69),IF(AND(K69&gt;=3,K69&lt;=19),PRODUCT(7550,K69),IF(K69&gt;=20,PRODUCT(7450,K69),""))),"")</f>
      </c>
    </row>
    <row r="70" spans="1:12" ht="68.8" customHeight="1">
      <c r="A70" s="5" t="s">
        <v>259</v>
      </c>
      <c r="B70" s="5"/>
      <c r="C70" s="5"/>
      <c r="D70" s="6" t="s">
        <v>260</v>
      </c>
      <c r="E70" s="5" t="s">
        <v>261</v>
      </c>
      <c r="F70" s="5" t="s">
        <v>262</v>
      </c>
      <c r="G70" s="7" t="s">
        <v>263</v>
      </c>
      <c r="H70" s="8" t="s">
        <v>264</v>
      </c>
      <c r="I70" s="9" t="s">
        <v>265</v>
      </c>
      <c r="J70" s="8" t="s">
        <v>266</v>
      </c>
      <c r="K70" s="5"/>
      <c r="L70" s="8">
        <f>IF(K70&gt;0,IF(AND(K70&gt;=1,K70&lt;=13),PRODUCT(1360,K70),IF(AND(K70&gt;=14,K70&lt;=109),PRODUCT(1340,K70),IF(K70&gt;=110,PRODUCT(1325,K70),""))),"")</f>
      </c>
    </row>
    <row r="71" spans="1:12" ht="68.8" customHeight="1">
      <c r="A71" s="5" t="s">
        <v>267</v>
      </c>
      <c r="B71" s="5"/>
      <c r="C71" s="5"/>
      <c r="D71" s="6" t="s">
        <v>268</v>
      </c>
      <c r="E71" s="5" t="s">
        <v>269</v>
      </c>
      <c r="F71" s="5" t="s">
        <v>270</v>
      </c>
      <c r="G71" s="7" t="s">
        <v>271</v>
      </c>
      <c r="H71" s="8" t="s">
        <v>272</v>
      </c>
      <c r="I71" s="9" t="s">
        <v>273</v>
      </c>
      <c r="J71" s="8" t="s">
        <v>274</v>
      </c>
      <c r="K71" s="5"/>
      <c r="L71" s="8">
        <f>IF(K71&gt;0,IF(AND(K71&gt;=1,K71&lt;=6),PRODUCT(2715,K71),IF(AND(K71&gt;=7,K71&lt;=55),PRODUCT(2680,K71),IF(K71&gt;=56,PRODUCT(2645,K71),""))),"")</f>
      </c>
    </row>
    <row r="72" spans="1:12" ht="34.5" customHeight="1">
      <c r="A72" s="5" t="s">
        <v>275</v>
      </c>
      <c r="B72" s="5"/>
      <c r="C72" s="5"/>
      <c r="D72" s="6" t="s">
        <v>276</v>
      </c>
      <c r="E72" s="5" t="s">
        <v>277</v>
      </c>
      <c r="F72" s="5" t="s">
        <v>278</v>
      </c>
      <c r="G72" s="7" t="s">
        <v>279</v>
      </c>
      <c r="H72" s="8" t="s">
        <v>280</v>
      </c>
      <c r="I72" s="9" t="s">
        <v>281</v>
      </c>
      <c r="J72" s="8" t="s">
        <v>282</v>
      </c>
      <c r="K72" s="5"/>
      <c r="L72" s="8">
        <f>IF(K72&gt;0,PRODUCT(4525,K72),"")</f>
      </c>
    </row>
    <row r="73" spans="1:12" ht="34.5" customHeight="1">
      <c r="A73" s="5"/>
      <c r="B73" s="5"/>
      <c r="C73" s="5"/>
      <c r="D73" s="9"/>
      <c r="E73" s="5"/>
      <c r="F73" s="5"/>
      <c r="G73" s="7"/>
      <c r="H73" s="8" t="s">
        <v>283</v>
      </c>
      <c r="I73" s="9" t="s">
        <v>284</v>
      </c>
      <c r="J73" s="8" t="s">
        <v>285</v>
      </c>
      <c r="K73" s="5"/>
      <c r="L73" s="8">
        <f>IF(K73&gt;0,IF(AND(K73&gt;=1,K73&lt;=4),PRODUCT(4525,K73),IF(AND(K73&gt;=5,K73&lt;=39),PRODUCT(4465,K73),IF(K73&gt;=40,PRODUCT(4405,K73),""))),"")</f>
      </c>
    </row>
    <row r="74" spans="1:12" ht="45.5" customHeight="1">
      <c r="A74" s="5" t="s">
        <v>286</v>
      </c>
      <c r="B74" s="5"/>
      <c r="C74" s="5"/>
      <c r="D74" s="6" t="s">
        <v>287</v>
      </c>
      <c r="E74" s="5" t="s">
        <v>288</v>
      </c>
      <c r="F74" s="5" t="s">
        <v>289</v>
      </c>
      <c r="G74" s="7" t="s">
        <v>290</v>
      </c>
      <c r="H74" s="8" t="s">
        <v>291</v>
      </c>
      <c r="I74" s="9" t="s">
        <v>292</v>
      </c>
      <c r="J74" s="8" t="s">
        <v>293</v>
      </c>
      <c r="K74" s="5"/>
      <c r="L74" s="8">
        <f>IF(K74&gt;0,PRODUCT(450,K74),"")</f>
      </c>
    </row>
    <row r="75" spans="1:12" ht="45.5" customHeight="1">
      <c r="A75" s="5"/>
      <c r="B75" s="5"/>
      <c r="C75" s="5"/>
      <c r="D75" s="9"/>
      <c r="E75" s="5"/>
      <c r="F75" s="5"/>
      <c r="G75" s="7"/>
      <c r="H75" s="8" t="s">
        <v>294</v>
      </c>
      <c r="I75" s="9" t="s">
        <v>295</v>
      </c>
      <c r="J75" s="8" t="s">
        <v>296</v>
      </c>
      <c r="K75" s="5"/>
      <c r="L75" s="8">
        <f>IF(K75&gt;0,IF(AND(K75&gt;=1,K75&lt;=4),PRODUCT(4050,K75),IF(AND(K75&gt;=5,K75&lt;=39),PRODUCT(4000,K75),IF(K75&gt;=40,PRODUCT(3950,K75),""))),"")</f>
      </c>
    </row>
    <row r="76" spans="1:12" s="2" customFormat="1">
      <c r="A76" s="4" t="s">
        <v>297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1:12" ht="68.8" customHeight="1">
      <c r="A77" s="5" t="s">
        <v>298</v>
      </c>
      <c r="B77" s="5"/>
      <c r="C77" s="5"/>
      <c r="D77" s="6" t="s">
        <v>299</v>
      </c>
      <c r="E77" s="5" t="s">
        <v>300</v>
      </c>
      <c r="F77" s="5" t="s">
        <v>301</v>
      </c>
      <c r="G77" s="7" t="s">
        <v>302</v>
      </c>
      <c r="H77" s="8" t="s">
        <v>303</v>
      </c>
      <c r="I77" s="9" t="s">
        <v>304</v>
      </c>
      <c r="J77" s="8" t="s">
        <v>305</v>
      </c>
      <c r="K77" s="5"/>
      <c r="L77" s="8">
        <f>IF(K77&gt;0,IF(AND(K77&gt;=1,K77&lt;=2),PRODUCT(14300,K77),IF(AND(K77&gt;=3,K77&lt;=9),PRODUCT(14100,K77),IF(K77&gt;=10,PRODUCT(13900,K77),""))),"")</f>
      </c>
    </row>
    <row r="78" spans="1:12" ht="68.8" customHeight="1">
      <c r="A78" s="5" t="s">
        <v>306</v>
      </c>
      <c r="B78" s="5"/>
      <c r="C78" s="5"/>
      <c r="D78" s="6" t="s">
        <v>307</v>
      </c>
      <c r="E78" s="5" t="s">
        <v>308</v>
      </c>
      <c r="F78" s="5" t="s">
        <v>309</v>
      </c>
      <c r="G78" s="7" t="s">
        <v>310</v>
      </c>
      <c r="H78" s="8" t="s">
        <v>311</v>
      </c>
      <c r="I78" s="9" t="s">
        <v>312</v>
      </c>
      <c r="J78" s="8"/>
      <c r="K78" s="5"/>
      <c r="L78" s="8"/>
    </row>
    <row r="79" spans="1:12" ht="34.5" customHeight="1">
      <c r="A79" s="5" t="s">
        <v>313</v>
      </c>
      <c r="B79" s="5"/>
      <c r="C79" s="5"/>
      <c r="D79" s="6" t="s">
        <v>314</v>
      </c>
      <c r="E79" s="5" t="s">
        <v>315</v>
      </c>
      <c r="F79" s="5" t="s">
        <v>316</v>
      </c>
      <c r="G79" s="7" t="s">
        <v>317</v>
      </c>
      <c r="H79" s="8" t="s">
        <v>318</v>
      </c>
      <c r="I79" s="9" t="s">
        <v>319</v>
      </c>
      <c r="J79" s="8" t="s">
        <v>320</v>
      </c>
      <c r="K79" s="5"/>
      <c r="L79" s="8">
        <f>IF(K79&gt;0,PRODUCT(390,K79),"")</f>
      </c>
    </row>
    <row r="80" spans="1:12" ht="34.5" customHeight="1">
      <c r="A80" s="5"/>
      <c r="B80" s="5"/>
      <c r="C80" s="5"/>
      <c r="D80" s="9"/>
      <c r="E80" s="5"/>
      <c r="F80" s="5"/>
      <c r="G80" s="7"/>
      <c r="H80" s="8" t="s">
        <v>321</v>
      </c>
      <c r="I80" s="9" t="s">
        <v>322</v>
      </c>
      <c r="J80" s="8" t="s">
        <v>323</v>
      </c>
      <c r="K80" s="5"/>
      <c r="L80" s="8">
        <f>IF(K80&gt;0,IF(AND(K80&gt;=1,K80&lt;=4),PRODUCT(3625,K80),IF(AND(K80&gt;=5,K80&lt;=39),PRODUCT(3575,K80),IF(K80&gt;=40,PRODUCT(3525,K80),""))),"")</f>
      </c>
    </row>
    <row r="81" spans="1:12" s="2" customFormat="1">
      <c r="A81" s="4" t="s">
        <v>324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ht="68.8" customHeight="1">
      <c r="A82" s="5" t="s">
        <v>325</v>
      </c>
      <c r="B82" s="5"/>
      <c r="C82" s="5"/>
      <c r="D82" s="6" t="s">
        <v>326</v>
      </c>
      <c r="E82" s="5" t="s">
        <v>327</v>
      </c>
      <c r="F82" s="5" t="s">
        <v>328</v>
      </c>
      <c r="G82" s="7"/>
      <c r="H82" s="8" t="s">
        <v>329</v>
      </c>
      <c r="I82" s="9" t="s">
        <v>330</v>
      </c>
      <c r="J82" s="8" t="s">
        <v>331</v>
      </c>
      <c r="K82" s="5"/>
      <c r="L82" s="8">
        <f>IF(K82&gt;0,PRODUCT(1280,K82),"")</f>
      </c>
    </row>
    <row r="83" spans="1:12" ht="68.8" customHeight="1">
      <c r="A83" s="5" t="s">
        <v>332</v>
      </c>
      <c r="B83" s="5"/>
      <c r="C83" s="5"/>
      <c r="D83" s="6" t="s">
        <v>333</v>
      </c>
      <c r="E83" s="5" t="s">
        <v>334</v>
      </c>
      <c r="F83" s="5" t="s">
        <v>335</v>
      </c>
      <c r="G83" s="7"/>
      <c r="H83" s="8" t="s">
        <v>336</v>
      </c>
      <c r="I83" s="9" t="s">
        <v>337</v>
      </c>
      <c r="J83" s="8" t="s">
        <v>338</v>
      </c>
      <c r="K83" s="5"/>
      <c r="L83" s="8">
        <f>IF(K83&gt;0,PRODUCT(2555,K83),"")</f>
      </c>
    </row>
    <row r="84" spans="1:12" ht="68.8" customHeight="1">
      <c r="A84" s="5" t="s">
        <v>339</v>
      </c>
      <c r="B84" s="5"/>
      <c r="C84" s="5"/>
      <c r="D84" s="6" t="s">
        <v>340</v>
      </c>
      <c r="E84" s="5" t="s">
        <v>341</v>
      </c>
      <c r="F84" s="5" t="s">
        <v>342</v>
      </c>
      <c r="G84" s="7"/>
      <c r="H84" s="8" t="s">
        <v>343</v>
      </c>
      <c r="I84" s="9" t="s">
        <v>344</v>
      </c>
      <c r="J84" s="8" t="s">
        <v>345</v>
      </c>
      <c r="K84" s="5"/>
      <c r="L84" s="8">
        <f>IF(K84&gt;0,PRODUCT(4090,K84),"")</f>
      </c>
    </row>
    <row r="85" spans="1:12" s="2" customFormat="1">
      <c r="A85" s="4" t="s">
        <v>346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1:12" s="2" customFormat="1">
      <c r="A86" s="4" t="s">
        <v>347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1:12" s="2" customFormat="1">
      <c r="A87" s="4" t="s">
        <v>348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1:12" ht="78.4" customHeight="1">
      <c r="A88" s="5" t="s">
        <v>349</v>
      </c>
      <c r="B88" s="5"/>
      <c r="C88" s="5"/>
      <c r="D88" s="6" t="s">
        <v>350</v>
      </c>
      <c r="E88" s="5" t="s">
        <v>351</v>
      </c>
      <c r="F88" s="5" t="s">
        <v>352</v>
      </c>
      <c r="G88" s="7" t="s">
        <v>353</v>
      </c>
      <c r="H88" s="8" t="s">
        <v>354</v>
      </c>
      <c r="I88" s="9" t="s">
        <v>355</v>
      </c>
      <c r="J88" s="8" t="s">
        <v>356</v>
      </c>
      <c r="K88" s="5"/>
      <c r="L88" s="8">
        <f>IF(K88&gt;0,PRODUCT(2890,K88),"")</f>
      </c>
    </row>
    <row r="89" spans="1:12" ht="121" customHeight="1">
      <c r="A89" s="5" t="s">
        <v>357</v>
      </c>
      <c r="B89" s="5"/>
      <c r="C89" s="5"/>
      <c r="D89" s="6" t="s">
        <v>358</v>
      </c>
      <c r="E89" s="5" t="s">
        <v>359</v>
      </c>
      <c r="F89" s="5" t="s">
        <v>360</v>
      </c>
      <c r="G89" s="7" t="s">
        <v>361</v>
      </c>
      <c r="H89" s="8" t="s">
        <v>362</v>
      </c>
      <c r="I89" s="9" t="s">
        <v>363</v>
      </c>
      <c r="J89" s="8" t="s">
        <v>364</v>
      </c>
      <c r="K89" s="5"/>
      <c r="L89" s="8">
        <f>IF(K89&gt;0,PRODUCT(1945,K89),"")</f>
      </c>
    </row>
    <row r="90" spans="1:12" ht="121" customHeight="1">
      <c r="A90" s="5" t="s">
        <v>365</v>
      </c>
      <c r="B90" s="5"/>
      <c r="C90" s="5"/>
      <c r="D90" s="6" t="s">
        <v>366</v>
      </c>
      <c r="E90" s="5" t="s">
        <v>367</v>
      </c>
      <c r="F90" s="5" t="s">
        <v>368</v>
      </c>
      <c r="G90" s="7" t="s">
        <v>369</v>
      </c>
      <c r="H90" s="8" t="s">
        <v>370</v>
      </c>
      <c r="I90" s="9" t="s">
        <v>371</v>
      </c>
      <c r="J90" s="8" t="s">
        <v>372</v>
      </c>
      <c r="K90" s="5"/>
      <c r="L90" s="8">
        <f>IF(K90&gt;0,PRODUCT(2200,K90),"")</f>
      </c>
    </row>
    <row r="91" spans="1:12" ht="51.5" customHeight="1">
      <c r="A91" s="5" t="s">
        <v>373</v>
      </c>
      <c r="B91" s="5"/>
      <c r="C91" s="5"/>
      <c r="D91" s="6" t="s">
        <v>374</v>
      </c>
      <c r="E91" s="5" t="s">
        <v>375</v>
      </c>
      <c r="F91" s="5" t="s">
        <v>376</v>
      </c>
      <c r="G91" s="7" t="s">
        <v>377</v>
      </c>
      <c r="H91" s="8" t="s">
        <v>378</v>
      </c>
      <c r="I91" s="9" t="s">
        <v>379</v>
      </c>
      <c r="J91" s="8" t="s">
        <v>380</v>
      </c>
      <c r="K91" s="5"/>
      <c r="L91" s="8">
        <f>IF(K91&gt;0,PRODUCT(4015,K91),"")</f>
      </c>
    </row>
    <row r="92" spans="1:12" ht="51.5" customHeight="1">
      <c r="A92" s="5"/>
      <c r="B92" s="5"/>
      <c r="C92" s="5"/>
      <c r="D92" s="9"/>
      <c r="E92" s="5"/>
      <c r="F92" s="5"/>
      <c r="G92" s="7"/>
      <c r="H92" s="8" t="s">
        <v>381</v>
      </c>
      <c r="I92" s="9" t="s">
        <v>382</v>
      </c>
      <c r="J92" s="8" t="s">
        <v>383</v>
      </c>
      <c r="K92" s="5"/>
      <c r="L92" s="8">
        <f>IF(K92&gt;0,PRODUCT(3660,K92),"")</f>
      </c>
    </row>
    <row r="93" spans="1:12" ht="121" customHeight="1">
      <c r="A93" s="5" t="s">
        <v>384</v>
      </c>
      <c r="B93" s="5"/>
      <c r="C93" s="5"/>
      <c r="D93" s="6" t="s">
        <v>385</v>
      </c>
      <c r="E93" s="5" t="s">
        <v>386</v>
      </c>
      <c r="F93" s="5" t="s">
        <v>387</v>
      </c>
      <c r="G93" s="7" t="s">
        <v>388</v>
      </c>
      <c r="H93" s="8" t="s">
        <v>389</v>
      </c>
      <c r="I93" s="9" t="s">
        <v>390</v>
      </c>
      <c r="J93" s="8" t="s">
        <v>391</v>
      </c>
      <c r="K93" s="5"/>
      <c r="L93" s="8">
        <f>IF(K93&gt;0,PRODUCT(4340,K93),"")</f>
      </c>
    </row>
    <row r="94" spans="1:12" ht="85.6" customHeight="1">
      <c r="A94" s="5" t="s">
        <v>392</v>
      </c>
      <c r="B94" s="5"/>
      <c r="C94" s="5"/>
      <c r="D94" s="6" t="s">
        <v>393</v>
      </c>
      <c r="E94" s="5" t="s">
        <v>394</v>
      </c>
      <c r="F94" s="5" t="s">
        <v>395</v>
      </c>
      <c r="G94" s="7" t="s">
        <v>396</v>
      </c>
      <c r="H94" s="8" t="s">
        <v>397</v>
      </c>
      <c r="I94" s="9" t="s">
        <v>398</v>
      </c>
      <c r="J94" s="8" t="s">
        <v>399</v>
      </c>
      <c r="K94" s="5"/>
      <c r="L94" s="8">
        <f>IF(K94&gt;0,PRODUCT(1820,K94),"")</f>
      </c>
    </row>
    <row r="95" spans="1:12" s="2" customFormat="1">
      <c r="A95" s="4" t="s">
        <v>400</v>
      </c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2" s="2" customFormat="1">
      <c r="A96" s="4" t="s">
        <v>401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1:12" ht="91" customHeight="1">
      <c r="A97" s="5" t="s">
        <v>402</v>
      </c>
      <c r="B97" s="5"/>
      <c r="C97" s="5"/>
      <c r="D97" s="6" t="s">
        <v>403</v>
      </c>
      <c r="E97" s="5" t="s">
        <v>404</v>
      </c>
      <c r="F97" s="5" t="s">
        <v>405</v>
      </c>
      <c r="G97" s="7"/>
      <c r="H97" s="8" t="s">
        <v>406</v>
      </c>
      <c r="I97" s="9" t="s">
        <v>407</v>
      </c>
      <c r="J97" s="8" t="s">
        <v>408</v>
      </c>
      <c r="K97" s="5"/>
      <c r="L97" s="8">
        <f>IF(K97&gt;0,PRODUCT(1562,K97),"")</f>
      </c>
    </row>
    <row r="98" spans="1:12" ht="121" customHeight="1">
      <c r="A98" s="5" t="s">
        <v>409</v>
      </c>
      <c r="B98" s="5"/>
      <c r="C98" s="5"/>
      <c r="D98" s="6" t="s">
        <v>410</v>
      </c>
      <c r="E98" s="5" t="s">
        <v>411</v>
      </c>
      <c r="F98" s="5" t="s">
        <v>412</v>
      </c>
      <c r="G98" s="7"/>
      <c r="H98" s="8" t="s">
        <v>413</v>
      </c>
      <c r="I98" s="9" t="s">
        <v>414</v>
      </c>
      <c r="J98" s="8" t="s">
        <v>415</v>
      </c>
      <c r="K98" s="5"/>
      <c r="L98" s="8">
        <f>IF(K98&gt;0,PRODUCT(2690,K98),"")</f>
      </c>
    </row>
    <row r="99" spans="1:12" ht="91" customHeight="1">
      <c r="A99" s="5" t="s">
        <v>416</v>
      </c>
      <c r="B99" s="5"/>
      <c r="C99" s="5"/>
      <c r="D99" s="6" t="s">
        <v>417</v>
      </c>
      <c r="E99" s="5" t="s">
        <v>418</v>
      </c>
      <c r="F99" s="5" t="s">
        <v>419</v>
      </c>
      <c r="G99" s="7" t="s">
        <v>420</v>
      </c>
      <c r="H99" s="8" t="s">
        <v>421</v>
      </c>
      <c r="I99" s="9" t="s">
        <v>422</v>
      </c>
      <c r="J99" s="8" t="s">
        <v>423</v>
      </c>
      <c r="K99" s="5"/>
      <c r="L99" s="8">
        <f>IF(K99&gt;0,PRODUCT(1864,5,K99),"")</f>
      </c>
    </row>
    <row r="100" spans="1:12" ht="30.5" customHeight="1">
      <c r="A100" s="5" t="s">
        <v>424</v>
      </c>
      <c r="B100" s="5"/>
      <c r="C100" s="5"/>
      <c r="D100" s="6" t="s">
        <v>425</v>
      </c>
      <c r="E100" s="5" t="s">
        <v>426</v>
      </c>
      <c r="F100" s="5" t="s">
        <v>427</v>
      </c>
      <c r="G100" s="7" t="s">
        <v>428</v>
      </c>
      <c r="H100" s="8" t="s">
        <v>429</v>
      </c>
      <c r="I100" s="9" t="s">
        <v>430</v>
      </c>
      <c r="J100" s="8" t="s">
        <v>431</v>
      </c>
      <c r="K100" s="5"/>
      <c r="L100" s="8">
        <f>IF(K100&gt;0,PRODUCT(395,2,K100),"")</f>
      </c>
    </row>
    <row r="101" spans="1:12" ht="30.5" customHeight="1">
      <c r="A101" s="5"/>
      <c r="B101" s="5"/>
      <c r="C101" s="5"/>
      <c r="D101" s="9"/>
      <c r="E101" s="5"/>
      <c r="F101" s="5"/>
      <c r="G101" s="7"/>
      <c r="H101" s="8" t="s">
        <v>432</v>
      </c>
      <c r="I101" s="9" t="s">
        <v>433</v>
      </c>
      <c r="J101" s="8" t="s">
        <v>434</v>
      </c>
      <c r="K101" s="5"/>
      <c r="L101" s="8">
        <f>IF(K101&gt;0,PRODUCT(718,K101),"")</f>
      </c>
    </row>
    <row r="102" spans="1:12" ht="30.5" customHeight="1">
      <c r="A102" s="5"/>
      <c r="B102" s="5"/>
      <c r="C102" s="5"/>
      <c r="D102" s="9"/>
      <c r="E102" s="5"/>
      <c r="F102" s="5"/>
      <c r="G102" s="7"/>
      <c r="H102" s="8" t="s">
        <v>435</v>
      </c>
      <c r="I102" s="9" t="s">
        <v>436</v>
      </c>
      <c r="J102" s="8" t="s">
        <v>437</v>
      </c>
      <c r="K102" s="5"/>
      <c r="L102" s="8">
        <f>IF(K102&gt;0,PRODUCT(1864,5,K102),"")</f>
      </c>
    </row>
    <row r="103" spans="1:12" ht="60.5" customHeight="1">
      <c r="A103" s="5" t="s">
        <v>438</v>
      </c>
      <c r="B103" s="5"/>
      <c r="C103" s="5"/>
      <c r="D103" s="6" t="s">
        <v>439</v>
      </c>
      <c r="E103" s="5" t="s">
        <v>440</v>
      </c>
      <c r="F103" s="5" t="s">
        <v>441</v>
      </c>
      <c r="G103" s="7" t="s">
        <v>442</v>
      </c>
      <c r="H103" s="8" t="s">
        <v>443</v>
      </c>
      <c r="I103" s="9" t="s">
        <v>444</v>
      </c>
      <c r="J103" s="8" t="s">
        <v>445</v>
      </c>
      <c r="K103" s="5"/>
      <c r="L103" s="8">
        <f>IF(K103&gt;0,PRODUCT(3240,K103),"")</f>
      </c>
    </row>
    <row r="104" spans="1:12" ht="60.5" customHeight="1">
      <c r="A104" s="5"/>
      <c r="B104" s="5"/>
      <c r="C104" s="5"/>
      <c r="D104" s="9"/>
      <c r="E104" s="5"/>
      <c r="F104" s="5"/>
      <c r="G104" s="7"/>
      <c r="H104" s="8" t="s">
        <v>446</v>
      </c>
      <c r="I104" s="9" t="s">
        <v>447</v>
      </c>
      <c r="J104" s="8" t="s">
        <v>448</v>
      </c>
      <c r="K104" s="5"/>
      <c r="L104" s="8">
        <f>IF(K104&gt;0,PRODUCT(6380,K104),"")</f>
      </c>
    </row>
    <row r="105" spans="1:12" s="2" customFormat="1">
      <c r="A105" s="4" t="s">
        <v>449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1:12" s="2" customFormat="1">
      <c r="A106" s="4" t="s">
        <v>450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1:12" ht="91" customHeight="1">
      <c r="A107" s="5" t="s">
        <v>451</v>
      </c>
      <c r="B107" s="5"/>
      <c r="C107" s="5"/>
      <c r="D107" s="6" t="s">
        <v>452</v>
      </c>
      <c r="E107" s="5" t="s">
        <v>453</v>
      </c>
      <c r="F107" s="5" t="s">
        <v>454</v>
      </c>
      <c r="G107" s="7" t="s">
        <v>455</v>
      </c>
      <c r="H107" s="8" t="s">
        <v>456</v>
      </c>
      <c r="I107" s="9" t="s">
        <v>457</v>
      </c>
      <c r="J107" s="8"/>
      <c r="K107" s="5"/>
      <c r="L107" s="8"/>
    </row>
    <row r="108" spans="1:12" ht="91" customHeight="1">
      <c r="A108" s="5" t="s">
        <v>458</v>
      </c>
      <c r="B108" s="5"/>
      <c r="C108" s="5"/>
      <c r="D108" s="6" t="s">
        <v>459</v>
      </c>
      <c r="E108" s="5" t="s">
        <v>460</v>
      </c>
      <c r="F108" s="5" t="s">
        <v>461</v>
      </c>
      <c r="G108" s="7" t="s">
        <v>462</v>
      </c>
      <c r="H108" s="8" t="s">
        <v>463</v>
      </c>
      <c r="I108" s="9" t="s">
        <v>464</v>
      </c>
      <c r="J108" s="8"/>
      <c r="K108" s="5"/>
      <c r="L108" s="8"/>
    </row>
    <row r="109" spans="1:12" ht="91" customHeight="1">
      <c r="A109" s="5" t="s">
        <v>465</v>
      </c>
      <c r="B109" s="5"/>
      <c r="C109" s="5"/>
      <c r="D109" s="6" t="s">
        <v>466</v>
      </c>
      <c r="E109" s="5" t="s">
        <v>467</v>
      </c>
      <c r="F109" s="5" t="s">
        <v>468</v>
      </c>
      <c r="G109" s="7" t="s">
        <v>469</v>
      </c>
      <c r="H109" s="8" t="s">
        <v>470</v>
      </c>
      <c r="I109" s="9" t="s">
        <v>471</v>
      </c>
      <c r="J109" s="8"/>
      <c r="K109" s="5"/>
      <c r="L109" s="8"/>
    </row>
    <row r="110" spans="1:12" ht="45.5" customHeight="1">
      <c r="A110" s="5" t="s">
        <v>472</v>
      </c>
      <c r="B110" s="5"/>
      <c r="C110" s="5"/>
      <c r="D110" s="6" t="s">
        <v>473</v>
      </c>
      <c r="E110" s="5" t="s">
        <v>474</v>
      </c>
      <c r="F110" s="5" t="s">
        <v>475</v>
      </c>
      <c r="G110" s="7" t="s">
        <v>476</v>
      </c>
      <c r="H110" s="8" t="s">
        <v>477</v>
      </c>
      <c r="I110" s="9" t="s">
        <v>478</v>
      </c>
      <c r="J110" s="8"/>
      <c r="K110" s="5"/>
      <c r="L110" s="8"/>
    </row>
    <row r="111" spans="1:12" ht="45.5" customHeight="1">
      <c r="A111" s="5"/>
      <c r="B111" s="5"/>
      <c r="C111" s="5"/>
      <c r="D111" s="9"/>
      <c r="E111" s="5"/>
      <c r="F111" s="5"/>
      <c r="G111" s="7"/>
      <c r="H111" s="8" t="s">
        <v>479</v>
      </c>
      <c r="I111" s="9" t="s">
        <v>480</v>
      </c>
      <c r="J111" s="8"/>
      <c r="K111" s="5"/>
      <c r="L111" s="8"/>
    </row>
    <row r="112" spans="1:12" s="2" customFormat="1">
      <c r="A112" s="4" t="s">
        <v>481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1:12" s="2" customFormat="1">
      <c r="A113" s="4" t="s">
        <v>482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1:12" s="2" customFormat="1">
      <c r="A114" s="4" t="s">
        <v>483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1:12">
      <c r="A115" s="5" t="s">
        <v>484</v>
      </c>
      <c r="B115" s="5" t="s">
        <v>485</v>
      </c>
      <c r="C115" s="5"/>
      <c r="D115" s="6" t="s">
        <v>486</v>
      </c>
      <c r="E115" s="5" t="s">
        <v>487</v>
      </c>
      <c r="F115" s="5" t="s">
        <v>488</v>
      </c>
      <c r="G115" s="7"/>
      <c r="H115" s="8" t="s">
        <v>489</v>
      </c>
      <c r="I115" s="9" t="s">
        <v>490</v>
      </c>
      <c r="J115" s="8" t="s">
        <v>491</v>
      </c>
      <c r="K115" s="5"/>
      <c r="L115" s="8">
        <f>IF(K115&gt;0,PRODUCT(1410,K115),"")</f>
      </c>
    </row>
    <row r="116" spans="1:12">
      <c r="A116" s="5"/>
      <c r="B116" s="5"/>
      <c r="C116" s="5"/>
      <c r="D116" s="9"/>
      <c r="E116" s="5"/>
      <c r="F116" s="5"/>
      <c r="G116" s="7"/>
      <c r="H116" s="8" t="s">
        <v>492</v>
      </c>
      <c r="I116" s="9" t="s">
        <v>493</v>
      </c>
      <c r="J116" s="8" t="s">
        <v>494</v>
      </c>
      <c r="K116" s="5"/>
      <c r="L116" s="8">
        <f>IF(K116&gt;0,PRODUCT(245,K116),"")</f>
      </c>
    </row>
    <row r="117" spans="1:12">
      <c r="A117" s="5"/>
      <c r="B117" s="5"/>
      <c r="C117" s="5"/>
      <c r="D117" s="9"/>
      <c r="E117" s="5"/>
      <c r="F117" s="5"/>
      <c r="G117" s="7"/>
      <c r="H117" s="8" t="s">
        <v>495</v>
      </c>
      <c r="I117" s="9" t="s">
        <v>496</v>
      </c>
      <c r="J117" s="8" t="s">
        <v>497</v>
      </c>
      <c r="K117" s="5"/>
      <c r="L117" s="8">
        <f>IF(K117&gt;0,PRODUCT(430,K117),"")</f>
      </c>
    </row>
    <row r="118" spans="1:12">
      <c r="A118" s="5"/>
      <c r="B118" s="5"/>
      <c r="C118" s="5"/>
      <c r="D118" s="9"/>
      <c r="E118" s="5"/>
      <c r="F118" s="5"/>
      <c r="G118" s="7"/>
      <c r="H118" s="8" t="s">
        <v>498</v>
      </c>
      <c r="I118" s="9" t="s">
        <v>499</v>
      </c>
      <c r="J118" s="8" t="s">
        <v>500</v>
      </c>
      <c r="K118" s="5"/>
      <c r="L118" s="8">
        <f>IF(K118&gt;0,PRODUCT(5360,K118),"")</f>
      </c>
    </row>
    <row r="119" spans="1:12">
      <c r="A119" s="5"/>
      <c r="B119" s="5"/>
      <c r="C119" s="5"/>
      <c r="D119" s="9"/>
      <c r="E119" s="5"/>
      <c r="F119" s="5"/>
      <c r="G119" s="7"/>
      <c r="H119" s="8" t="s">
        <v>501</v>
      </c>
      <c r="I119" s="9" t="s">
        <v>502</v>
      </c>
      <c r="J119" s="8" t="s">
        <v>503</v>
      </c>
      <c r="K119" s="5"/>
      <c r="L119" s="8">
        <f>IF(K119&gt;0,PRODUCT(775,K119),"")</f>
      </c>
    </row>
    <row r="120" spans="1:12" ht="68.8" customHeight="1">
      <c r="A120" s="5" t="s">
        <v>504</v>
      </c>
      <c r="B120" s="5" t="s">
        <v>505</v>
      </c>
      <c r="C120" s="5"/>
      <c r="D120" s="6" t="s">
        <v>506</v>
      </c>
      <c r="E120" s="5" t="s">
        <v>507</v>
      </c>
      <c r="F120" s="5" t="s">
        <v>508</v>
      </c>
      <c r="G120" s="7"/>
      <c r="H120" s="8" t="s">
        <v>509</v>
      </c>
      <c r="I120" s="9" t="s">
        <v>510</v>
      </c>
      <c r="J120" s="8" t="s">
        <v>511</v>
      </c>
      <c r="K120" s="5"/>
      <c r="L120" s="8">
        <f>IF(K120&gt;0,PRODUCT(28000,K120),"")</f>
      </c>
    </row>
    <row r="121" spans="1:12" ht="68.8" customHeight="1">
      <c r="A121" s="5" t="s">
        <v>512</v>
      </c>
      <c r="B121" s="5" t="s">
        <v>513</v>
      </c>
      <c r="C121" s="5"/>
      <c r="D121" s="6" t="s">
        <v>514</v>
      </c>
      <c r="E121" s="5" t="s">
        <v>515</v>
      </c>
      <c r="F121" s="5" t="s">
        <v>516</v>
      </c>
      <c r="G121" s="7"/>
      <c r="H121" s="8" t="s">
        <v>517</v>
      </c>
      <c r="I121" s="9" t="s">
        <v>518</v>
      </c>
      <c r="J121" s="8" t="s">
        <v>519</v>
      </c>
      <c r="K121" s="5"/>
      <c r="L121" s="8">
        <f>IF(K121&gt;0,PRODUCT(23675,K121),"")</f>
      </c>
    </row>
    <row r="122" spans="1:12" ht="68.8" customHeight="1">
      <c r="A122" s="5" t="s">
        <v>520</v>
      </c>
      <c r="B122" s="5" t="s">
        <v>521</v>
      </c>
      <c r="C122" s="5"/>
      <c r="D122" s="6" t="s">
        <v>522</v>
      </c>
      <c r="E122" s="5" t="s">
        <v>523</v>
      </c>
      <c r="F122" s="5" t="s">
        <v>524</v>
      </c>
      <c r="G122" s="7"/>
      <c r="H122" s="8" t="s">
        <v>525</v>
      </c>
      <c r="I122" s="9" t="s">
        <v>526</v>
      </c>
      <c r="J122" s="8" t="s">
        <v>527</v>
      </c>
      <c r="K122" s="5"/>
      <c r="L122" s="8">
        <f>IF(K122&gt;0,PRODUCT(24925,K122),"")</f>
      </c>
    </row>
    <row r="123" spans="1:12" ht="68.8" customHeight="1">
      <c r="A123" s="5" t="s">
        <v>528</v>
      </c>
      <c r="B123" s="5" t="s">
        <v>529</v>
      </c>
      <c r="C123" s="5"/>
      <c r="D123" s="6" t="s">
        <v>530</v>
      </c>
      <c r="E123" s="5" t="s">
        <v>531</v>
      </c>
      <c r="F123" s="5"/>
      <c r="G123" s="7"/>
      <c r="H123" s="8" t="s">
        <v>532</v>
      </c>
      <c r="I123" s="9" t="s">
        <v>533</v>
      </c>
      <c r="J123" s="8" t="s">
        <v>534</v>
      </c>
      <c r="K123" s="5"/>
      <c r="L123" s="8">
        <f>IF(K123&gt;0,PRODUCT(16750,K123),"")</f>
      </c>
    </row>
    <row r="124" spans="1:12" s="2" customFormat="1">
      <c r="A124" s="4" t="s">
        <v>535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1:12" ht="68.8" customHeight="1">
      <c r="A125" s="5" t="s">
        <v>536</v>
      </c>
      <c r="B125" s="5" t="s">
        <v>537</v>
      </c>
      <c r="C125" s="5"/>
      <c r="D125" s="6" t="s">
        <v>538</v>
      </c>
      <c r="E125" s="5" t="s">
        <v>539</v>
      </c>
      <c r="F125" s="5" t="s">
        <v>540</v>
      </c>
      <c r="G125" s="7"/>
      <c r="H125" s="8" t="s">
        <v>541</v>
      </c>
      <c r="I125" s="9" t="s">
        <v>542</v>
      </c>
      <c r="J125" s="8"/>
      <c r="K125" s="5"/>
      <c r="L125" s="8"/>
    </row>
    <row r="126" spans="1:12" ht="68.8" customHeight="1">
      <c r="A126" s="5" t="s">
        <v>543</v>
      </c>
      <c r="B126" s="5" t="s">
        <v>544</v>
      </c>
      <c r="C126" s="5"/>
      <c r="D126" s="6" t="s">
        <v>545</v>
      </c>
      <c r="E126" s="5" t="s">
        <v>546</v>
      </c>
      <c r="F126" s="5" t="s">
        <v>547</v>
      </c>
      <c r="G126" s="7"/>
      <c r="H126" s="8" t="s">
        <v>548</v>
      </c>
      <c r="I126" s="9" t="s">
        <v>549</v>
      </c>
      <c r="J126" s="8"/>
      <c r="K126" s="5"/>
      <c r="L126" s="8"/>
    </row>
    <row r="127" spans="1:12" ht="68.8" customHeight="1">
      <c r="A127" s="5" t="s">
        <v>550</v>
      </c>
      <c r="B127" s="5" t="s">
        <v>551</v>
      </c>
      <c r="C127" s="5"/>
      <c r="D127" s="6" t="s">
        <v>552</v>
      </c>
      <c r="E127" s="5" t="s">
        <v>553</v>
      </c>
      <c r="F127" s="5" t="s">
        <v>554</v>
      </c>
      <c r="G127" s="7"/>
      <c r="H127" s="8" t="s">
        <v>555</v>
      </c>
      <c r="I127" s="9" t="s">
        <v>556</v>
      </c>
      <c r="J127" s="8"/>
      <c r="K127" s="5"/>
      <c r="L127" s="8"/>
    </row>
    <row r="128" spans="1:12" ht="68.8" customHeight="1">
      <c r="A128" s="5" t="s">
        <v>557</v>
      </c>
      <c r="B128" s="5" t="s">
        <v>558</v>
      </c>
      <c r="C128" s="5"/>
      <c r="D128" s="6" t="s">
        <v>559</v>
      </c>
      <c r="E128" s="5" t="s">
        <v>560</v>
      </c>
      <c r="F128" s="5"/>
      <c r="G128" s="7"/>
      <c r="H128" s="8" t="s">
        <v>561</v>
      </c>
      <c r="I128" s="9" t="s">
        <v>562</v>
      </c>
      <c r="J128" s="8"/>
      <c r="K128" s="5"/>
      <c r="L128" s="8"/>
    </row>
    <row r="129" spans="1:12" ht="68.8" customHeight="1">
      <c r="A129" s="5" t="s">
        <v>563</v>
      </c>
      <c r="B129" s="5" t="s">
        <v>564</v>
      </c>
      <c r="C129" s="5"/>
      <c r="D129" s="6" t="s">
        <v>565</v>
      </c>
      <c r="E129" s="5" t="s">
        <v>566</v>
      </c>
      <c r="F129" s="5" t="s">
        <v>567</v>
      </c>
      <c r="G129" s="7"/>
      <c r="H129" s="8" t="s">
        <v>568</v>
      </c>
      <c r="I129" s="9" t="s">
        <v>569</v>
      </c>
      <c r="J129" s="8"/>
      <c r="K129" s="5"/>
      <c r="L129" s="8"/>
    </row>
    <row r="130" spans="1:12" ht="68.8" customHeight="1">
      <c r="A130" s="5" t="s">
        <v>570</v>
      </c>
      <c r="B130" s="5" t="s">
        <v>571</v>
      </c>
      <c r="C130" s="5"/>
      <c r="D130" s="6" t="s">
        <v>572</v>
      </c>
      <c r="E130" s="5" t="s">
        <v>573</v>
      </c>
      <c r="F130" s="5" t="s">
        <v>574</v>
      </c>
      <c r="G130" s="7"/>
      <c r="H130" s="8" t="s">
        <v>575</v>
      </c>
      <c r="I130" s="9" t="s">
        <v>576</v>
      </c>
      <c r="J130" s="8"/>
      <c r="K130" s="5"/>
      <c r="L130" s="8"/>
    </row>
    <row r="131" spans="1:12" ht="68.8" customHeight="1">
      <c r="A131" s="5" t="s">
        <v>577</v>
      </c>
      <c r="B131" s="5" t="s">
        <v>578</v>
      </c>
      <c r="C131" s="5"/>
      <c r="D131" s="6" t="s">
        <v>579</v>
      </c>
      <c r="E131" s="5" t="s">
        <v>580</v>
      </c>
      <c r="F131" s="5" t="s">
        <v>581</v>
      </c>
      <c r="G131" s="7"/>
      <c r="H131" s="8" t="s">
        <v>582</v>
      </c>
      <c r="I131" s="9" t="s">
        <v>583</v>
      </c>
      <c r="J131" s="8"/>
      <c r="K131" s="5"/>
      <c r="L131" s="8"/>
    </row>
    <row r="132" spans="1:12" s="2" customFormat="1">
      <c r="A132" s="4" t="s">
        <v>584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spans="1:12" s="2" customFormat="1">
      <c r="A133" s="4" t="s">
        <v>585</v>
      </c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1:12" ht="60.5" customHeight="1">
      <c r="A134" s="5" t="s">
        <v>586</v>
      </c>
      <c r="B134" s="5"/>
      <c r="C134" s="5"/>
      <c r="D134" s="6" t="s">
        <v>587</v>
      </c>
      <c r="E134" s="5" t="s">
        <v>588</v>
      </c>
      <c r="F134" s="5" t="s">
        <v>589</v>
      </c>
      <c r="G134" s="7"/>
      <c r="H134" s="8" t="s">
        <v>590</v>
      </c>
      <c r="I134" s="9" t="s">
        <v>591</v>
      </c>
      <c r="J134" s="8"/>
      <c r="K134" s="5"/>
      <c r="L134" s="8"/>
    </row>
    <row r="135" spans="1:12" ht="60.5" customHeight="1">
      <c r="A135" s="5"/>
      <c r="B135" s="5"/>
      <c r="C135" s="5"/>
      <c r="D135" s="9"/>
      <c r="E135" s="5"/>
      <c r="F135" s="5"/>
      <c r="G135" s="7"/>
      <c r="H135" s="8" t="s">
        <v>592</v>
      </c>
      <c r="I135" s="9" t="s">
        <v>593</v>
      </c>
      <c r="J135" s="8"/>
      <c r="K135" s="5"/>
      <c r="L135" s="8"/>
    </row>
    <row r="136" spans="1:12" s="2" customFormat="1">
      <c r="A136" s="4" t="s">
        <v>594</v>
      </c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spans="1:12" ht="45.5" customHeight="1">
      <c r="A137" s="5" t="s">
        <v>595</v>
      </c>
      <c r="B137" s="5"/>
      <c r="C137" s="5"/>
      <c r="D137" s="6" t="s">
        <v>596</v>
      </c>
      <c r="E137" s="5" t="s">
        <v>597</v>
      </c>
      <c r="F137" s="5" t="s">
        <v>598</v>
      </c>
      <c r="G137" s="7"/>
      <c r="H137" s="8"/>
      <c r="I137" s="9" t="s">
        <v>599</v>
      </c>
      <c r="J137" s="8"/>
      <c r="K137" s="5"/>
      <c r="L137" s="8"/>
    </row>
    <row r="138" spans="1:12" ht="45.5" customHeight="1">
      <c r="A138" s="5"/>
      <c r="B138" s="5"/>
      <c r="C138" s="5"/>
      <c r="D138" s="9"/>
      <c r="E138" s="5"/>
      <c r="F138" s="5"/>
      <c r="G138" s="7"/>
      <c r="H138" s="8"/>
      <c r="I138" s="9" t="s">
        <v>600</v>
      </c>
      <c r="J138" s="8"/>
      <c r="K138" s="5"/>
      <c r="L138" s="8"/>
    </row>
    <row r="139" spans="1:12" s="2" customFormat="1">
      <c r="A139" s="4" t="s">
        <v>601</v>
      </c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spans="1:12" ht="68.2" customHeight="1">
      <c r="A140" s="5" t="s">
        <v>602</v>
      </c>
      <c r="B140" s="5"/>
      <c r="C140" s="5"/>
      <c r="D140" s="6" t="s">
        <v>603</v>
      </c>
      <c r="E140" s="5" t="s">
        <v>604</v>
      </c>
      <c r="F140" s="5" t="s">
        <v>605</v>
      </c>
      <c r="G140" s="7"/>
      <c r="H140" s="8" t="s">
        <v>606</v>
      </c>
      <c r="I140" s="9" t="s">
        <v>607</v>
      </c>
      <c r="J140" s="8"/>
      <c r="K140" s="5"/>
      <c r="L140" s="8"/>
    </row>
    <row r="141" spans="1:12" s="2" customFormat="1">
      <c r="A141" s="4" t="s">
        <v>608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1:12" ht="60.5" customHeight="1">
      <c r="A142" s="5" t="s">
        <v>609</v>
      </c>
      <c r="B142" s="5"/>
      <c r="C142" s="5"/>
      <c r="D142" s="6" t="s">
        <v>610</v>
      </c>
      <c r="E142" s="5" t="s">
        <v>611</v>
      </c>
      <c r="F142" s="5" t="s">
        <v>612</v>
      </c>
      <c r="G142" s="7"/>
      <c r="H142" s="8" t="s">
        <v>613</v>
      </c>
      <c r="I142" s="9" t="s">
        <v>614</v>
      </c>
      <c r="J142" s="8" t="s">
        <v>615</v>
      </c>
      <c r="K142" s="5"/>
      <c r="L142" s="8">
        <f>IF(K142&gt;0,PRODUCT(12000,K142),"")</f>
      </c>
    </row>
    <row r="143" spans="1:12" ht="60.5" customHeight="1">
      <c r="A143" s="5"/>
      <c r="B143" s="5"/>
      <c r="C143" s="5"/>
      <c r="D143" s="9"/>
      <c r="E143" s="5"/>
      <c r="F143" s="5"/>
      <c r="G143" s="7"/>
      <c r="H143" s="8" t="s">
        <v>616</v>
      </c>
      <c r="I143" s="9" t="s">
        <v>617</v>
      </c>
      <c r="J143" s="8" t="s">
        <v>618</v>
      </c>
      <c r="K143" s="5"/>
      <c r="L143" s="8">
        <f>IF(K143&gt;0,PRODUCT(352500,K143),"")</f>
      </c>
    </row>
    <row r="144" spans="1:12" ht="121" customHeight="1">
      <c r="A144" s="5" t="s">
        <v>619</v>
      </c>
      <c r="B144" s="5"/>
      <c r="C144" s="5"/>
      <c r="D144" s="6" t="s">
        <v>620</v>
      </c>
      <c r="E144" s="5" t="s">
        <v>621</v>
      </c>
      <c r="F144" s="5" t="s">
        <v>622</v>
      </c>
      <c r="G144" s="7"/>
      <c r="H144" s="8" t="s">
        <v>623</v>
      </c>
      <c r="I144" s="9" t="s">
        <v>624</v>
      </c>
      <c r="J144" s="8"/>
      <c r="K144" s="5"/>
      <c r="L144" s="8"/>
    </row>
    <row r="145" spans="1:12" ht="121" customHeight="1">
      <c r="A145" s="5" t="s">
        <v>625</v>
      </c>
      <c r="B145" s="5"/>
      <c r="C145" s="5"/>
      <c r="D145" s="6" t="s">
        <v>626</v>
      </c>
      <c r="E145" s="5" t="s">
        <v>627</v>
      </c>
      <c r="F145" s="5" t="s">
        <v>628</v>
      </c>
      <c r="G145" s="7"/>
      <c r="H145" s="8" t="s">
        <v>629</v>
      </c>
      <c r="I145" s="9" t="s">
        <v>630</v>
      </c>
      <c r="J145" s="8"/>
      <c r="K145" s="5"/>
      <c r="L145" s="8"/>
    </row>
    <row r="146" spans="1:12" ht="121" customHeight="1">
      <c r="A146" s="5" t="s">
        <v>631</v>
      </c>
      <c r="B146" s="5"/>
      <c r="C146" s="5"/>
      <c r="D146" s="6" t="s">
        <v>632</v>
      </c>
      <c r="E146" s="5"/>
      <c r="F146" s="5" t="s">
        <v>633</v>
      </c>
      <c r="G146" s="7"/>
      <c r="H146" s="8" t="s">
        <v>634</v>
      </c>
      <c r="I146" s="9" t="s">
        <v>635</v>
      </c>
      <c r="J146" s="8"/>
      <c r="K146" s="5"/>
      <c r="L146" s="8"/>
    </row>
    <row r="147" spans="1:12" ht="121" customHeight="1">
      <c r="A147" s="5" t="s">
        <v>636</v>
      </c>
      <c r="B147" s="5"/>
      <c r="C147" s="5"/>
      <c r="D147" s="6" t="s">
        <v>637</v>
      </c>
      <c r="E147" s="5"/>
      <c r="F147" s="5" t="s">
        <v>638</v>
      </c>
      <c r="G147" s="7"/>
      <c r="H147" s="8" t="s">
        <v>639</v>
      </c>
      <c r="I147" s="9" t="s">
        <v>640</v>
      </c>
      <c r="J147" s="8"/>
      <c r="K147" s="5"/>
      <c r="L147" s="8"/>
    </row>
    <row r="148" spans="1:12" ht="121" customHeight="1">
      <c r="A148" s="5" t="s">
        <v>641</v>
      </c>
      <c r="B148" s="5"/>
      <c r="C148" s="5"/>
      <c r="D148" s="6" t="s">
        <v>642</v>
      </c>
      <c r="E148" s="5"/>
      <c r="F148" s="5" t="s">
        <v>643</v>
      </c>
      <c r="G148" s="7"/>
      <c r="H148" s="8" t="s">
        <v>644</v>
      </c>
      <c r="I148" s="9" t="s">
        <v>645</v>
      </c>
      <c r="J148" s="8"/>
      <c r="K148" s="5"/>
      <c r="L148" s="8"/>
    </row>
    <row r="149" spans="1:12" s="10" customFormat="1">
      <c r="A149" s="11">
        <f>CONCATENATE("Общая сумма: ",SUM(K2:K109)," руб.")</f>
      </c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</row>
  </sheetData>
  <sheetProtection formatCells="0" formatColumns="0" formatRows="0" insertColumns="0" insertRows="0" insertHyperlinks="0" deleteColumns="0" deleteRows="0" sort="0" autoFilter="0" pivotTables="0"/>
  <mergeCells count="266">
    <mergeCell ref="A1:L1"/>
    <mergeCell ref="A3:L3"/>
    <mergeCell ref="A4:L4"/>
    <mergeCell ref="A5:A6"/>
    <mergeCell ref="B5:B6"/>
    <mergeCell ref="C5:C6"/>
    <mergeCell ref="D5:D6"/>
    <mergeCell ref="E5:E6"/>
    <mergeCell ref="F5:F6"/>
    <mergeCell ref="G5:G6"/>
    <mergeCell ref="A7:A8"/>
    <mergeCell ref="B7:B8"/>
    <mergeCell ref="C7:C8"/>
    <mergeCell ref="D7:D8"/>
    <mergeCell ref="E7:E8"/>
    <mergeCell ref="F7:F8"/>
    <mergeCell ref="G7:G8"/>
    <mergeCell ref="A9:A10"/>
    <mergeCell ref="B9:B10"/>
    <mergeCell ref="C9:C10"/>
    <mergeCell ref="D9:D10"/>
    <mergeCell ref="E9:E10"/>
    <mergeCell ref="F9:F10"/>
    <mergeCell ref="G9:G10"/>
    <mergeCell ref="A11:A12"/>
    <mergeCell ref="B11:B12"/>
    <mergeCell ref="C11:C12"/>
    <mergeCell ref="D11:D12"/>
    <mergeCell ref="E11:E12"/>
    <mergeCell ref="F11:F12"/>
    <mergeCell ref="G11:G12"/>
    <mergeCell ref="A13:A14"/>
    <mergeCell ref="B13:B14"/>
    <mergeCell ref="C13:C14"/>
    <mergeCell ref="D13:D14"/>
    <mergeCell ref="E13:E14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A17:A18"/>
    <mergeCell ref="B17:B18"/>
    <mergeCell ref="C17:C18"/>
    <mergeCell ref="D17:D18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A21:A22"/>
    <mergeCell ref="B21:B22"/>
    <mergeCell ref="C21:C22"/>
    <mergeCell ref="D21:D22"/>
    <mergeCell ref="E21:E22"/>
    <mergeCell ref="F21:F22"/>
    <mergeCell ref="G21:G22"/>
    <mergeCell ref="A23:A24"/>
    <mergeCell ref="B23:B24"/>
    <mergeCell ref="C23:C24"/>
    <mergeCell ref="D23:D24"/>
    <mergeCell ref="E23:E24"/>
    <mergeCell ref="F23:F24"/>
    <mergeCell ref="G23:G24"/>
    <mergeCell ref="A25:A26"/>
    <mergeCell ref="B25:B26"/>
    <mergeCell ref="C25:C26"/>
    <mergeCell ref="D25:D26"/>
    <mergeCell ref="E25:E26"/>
    <mergeCell ref="F25:F26"/>
    <mergeCell ref="G25:G26"/>
    <mergeCell ref="A27:A28"/>
    <mergeCell ref="B27:B28"/>
    <mergeCell ref="C27:C28"/>
    <mergeCell ref="D27:D28"/>
    <mergeCell ref="E27:E28"/>
    <mergeCell ref="F27:F28"/>
    <mergeCell ref="G27:G28"/>
    <mergeCell ref="A29:L29"/>
    <mergeCell ref="A30:A31"/>
    <mergeCell ref="B30:B31"/>
    <mergeCell ref="C30:C31"/>
    <mergeCell ref="D30:D31"/>
    <mergeCell ref="E30:E31"/>
    <mergeCell ref="F30:F31"/>
    <mergeCell ref="G30:G31"/>
    <mergeCell ref="A32:A33"/>
    <mergeCell ref="B32:B33"/>
    <mergeCell ref="C32:C33"/>
    <mergeCell ref="D32:D33"/>
    <mergeCell ref="E32:E33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A36:L36"/>
    <mergeCell ref="A37:L37"/>
    <mergeCell ref="A38:A39"/>
    <mergeCell ref="B38:B39"/>
    <mergeCell ref="C38:C39"/>
    <mergeCell ref="D38:D39"/>
    <mergeCell ref="E38:E39"/>
    <mergeCell ref="F38:F39"/>
    <mergeCell ref="G38:G39"/>
    <mergeCell ref="A40:L40"/>
    <mergeCell ref="A42:L42"/>
    <mergeCell ref="A43:A44"/>
    <mergeCell ref="B43:B44"/>
    <mergeCell ref="C43:C44"/>
    <mergeCell ref="D43:D44"/>
    <mergeCell ref="E43:E44"/>
    <mergeCell ref="F43:F44"/>
    <mergeCell ref="G43:G44"/>
    <mergeCell ref="A45:L45"/>
    <mergeCell ref="A47:L47"/>
    <mergeCell ref="A48:A50"/>
    <mergeCell ref="B48:B50"/>
    <mergeCell ref="C48:C50"/>
    <mergeCell ref="D48:D50"/>
    <mergeCell ref="E48:E50"/>
    <mergeCell ref="F48:F50"/>
    <mergeCell ref="G48:G50"/>
    <mergeCell ref="A51:A53"/>
    <mergeCell ref="B51:B53"/>
    <mergeCell ref="C51:C53"/>
    <mergeCell ref="D51:D53"/>
    <mergeCell ref="E51:E53"/>
    <mergeCell ref="F51:F53"/>
    <mergeCell ref="G51:G53"/>
    <mergeCell ref="A54:L54"/>
    <mergeCell ref="A55:A56"/>
    <mergeCell ref="B55:B56"/>
    <mergeCell ref="C55:C56"/>
    <mergeCell ref="D55:D56"/>
    <mergeCell ref="E55:E56"/>
    <mergeCell ref="F55:F56"/>
    <mergeCell ref="G55:G56"/>
    <mergeCell ref="A57:L57"/>
    <mergeCell ref="A59:L59"/>
    <mergeCell ref="A60:A61"/>
    <mergeCell ref="B60:B61"/>
    <mergeCell ref="C60:C61"/>
    <mergeCell ref="D60:D61"/>
    <mergeCell ref="E60:E61"/>
    <mergeCell ref="F60:F61"/>
    <mergeCell ref="G60:G61"/>
    <mergeCell ref="A62:L62"/>
    <mergeCell ref="A63:A64"/>
    <mergeCell ref="B63:B64"/>
    <mergeCell ref="C63:C64"/>
    <mergeCell ref="D63:D64"/>
    <mergeCell ref="E63:E64"/>
    <mergeCell ref="F63:F64"/>
    <mergeCell ref="G63:G64"/>
    <mergeCell ref="A65:L65"/>
    <mergeCell ref="A66:L66"/>
    <mergeCell ref="A72:A73"/>
    <mergeCell ref="B72:B73"/>
    <mergeCell ref="C72:C73"/>
    <mergeCell ref="D72:D73"/>
    <mergeCell ref="E72:E73"/>
    <mergeCell ref="F72:F73"/>
    <mergeCell ref="G72:G73"/>
    <mergeCell ref="A74:A75"/>
    <mergeCell ref="B74:B75"/>
    <mergeCell ref="C74:C75"/>
    <mergeCell ref="D74:D75"/>
    <mergeCell ref="E74:E75"/>
    <mergeCell ref="F74:F75"/>
    <mergeCell ref="G74:G75"/>
    <mergeCell ref="A76:L76"/>
    <mergeCell ref="A79:A80"/>
    <mergeCell ref="B79:B80"/>
    <mergeCell ref="C79:C80"/>
    <mergeCell ref="D79:D80"/>
    <mergeCell ref="E79:E80"/>
    <mergeCell ref="F79:F80"/>
    <mergeCell ref="G79:G80"/>
    <mergeCell ref="A81:L81"/>
    <mergeCell ref="A85:L85"/>
    <mergeCell ref="A86:L86"/>
    <mergeCell ref="A87:L87"/>
    <mergeCell ref="A91:A92"/>
    <mergeCell ref="B91:B92"/>
    <mergeCell ref="C91:C92"/>
    <mergeCell ref="D91:D92"/>
    <mergeCell ref="E91:E92"/>
    <mergeCell ref="F91:F92"/>
    <mergeCell ref="G91:G92"/>
    <mergeCell ref="A95:L95"/>
    <mergeCell ref="A96:L96"/>
    <mergeCell ref="A100:A102"/>
    <mergeCell ref="B100:B102"/>
    <mergeCell ref="C100:C102"/>
    <mergeCell ref="D100:D102"/>
    <mergeCell ref="E100:E102"/>
    <mergeCell ref="F100:F102"/>
    <mergeCell ref="G100:G102"/>
    <mergeCell ref="A103:A104"/>
    <mergeCell ref="B103:B104"/>
    <mergeCell ref="C103:C104"/>
    <mergeCell ref="D103:D104"/>
    <mergeCell ref="E103:E104"/>
    <mergeCell ref="F103:F104"/>
    <mergeCell ref="G103:G104"/>
    <mergeCell ref="A105:L105"/>
    <mergeCell ref="A106:L106"/>
    <mergeCell ref="A110:A111"/>
    <mergeCell ref="B110:B111"/>
    <mergeCell ref="C110:C111"/>
    <mergeCell ref="D110:D111"/>
    <mergeCell ref="E110:E111"/>
    <mergeCell ref="F110:F111"/>
    <mergeCell ref="G110:G111"/>
    <mergeCell ref="A112:L112"/>
    <mergeCell ref="A113:L113"/>
    <mergeCell ref="A114:L114"/>
    <mergeCell ref="A115:A119"/>
    <mergeCell ref="B115:B119"/>
    <mergeCell ref="C115:C119"/>
    <mergeCell ref="D115:D119"/>
    <mergeCell ref="E115:E119"/>
    <mergeCell ref="F115:F119"/>
    <mergeCell ref="G115:G119"/>
    <mergeCell ref="A124:L124"/>
    <mergeCell ref="A132:L132"/>
    <mergeCell ref="A133:L133"/>
    <mergeCell ref="A134:A135"/>
    <mergeCell ref="B134:B135"/>
    <mergeCell ref="C134:C135"/>
    <mergeCell ref="D134:D135"/>
    <mergeCell ref="E134:E135"/>
    <mergeCell ref="F134:F135"/>
    <mergeCell ref="G134:G135"/>
    <mergeCell ref="A136:L136"/>
    <mergeCell ref="A137:A138"/>
    <mergeCell ref="B137:B138"/>
    <mergeCell ref="C137:C138"/>
    <mergeCell ref="D137:D138"/>
    <mergeCell ref="E137:E138"/>
    <mergeCell ref="F137:F138"/>
    <mergeCell ref="G137:G138"/>
    <mergeCell ref="A139:L139"/>
    <mergeCell ref="A141:L141"/>
    <mergeCell ref="A142:A143"/>
    <mergeCell ref="B142:B143"/>
    <mergeCell ref="C142:C143"/>
    <mergeCell ref="D142:D143"/>
    <mergeCell ref="E142:E143"/>
    <mergeCell ref="F142:F143"/>
    <mergeCell ref="G142:G143"/>
    <mergeCell ref="A149:L149"/>
  </mergeCells>
  <hyperlinks>
    <hyperlink ref="D5" r:id="rId2"/>
    <hyperlink ref="D7" r:id="rId3"/>
    <hyperlink ref="D9" r:id="rId4"/>
    <hyperlink ref="D11" r:id="rId5"/>
    <hyperlink ref="D13" r:id="rId6"/>
    <hyperlink ref="D15" r:id="rId7"/>
    <hyperlink ref="D17" r:id="rId8"/>
    <hyperlink ref="D19" r:id="rId9"/>
    <hyperlink ref="D21" r:id="rId10"/>
    <hyperlink ref="D23" r:id="rId11"/>
    <hyperlink ref="D25" r:id="rId12"/>
    <hyperlink ref="D27" r:id="rId13"/>
    <hyperlink ref="D30" r:id="rId14"/>
    <hyperlink ref="D32" r:id="rId15"/>
    <hyperlink ref="D34" r:id="rId16"/>
    <hyperlink ref="D38" r:id="rId17"/>
    <hyperlink ref="D41" r:id="rId18"/>
    <hyperlink ref="D43" r:id="rId19"/>
    <hyperlink ref="D46" r:id="rId20"/>
    <hyperlink ref="D48" r:id="rId21"/>
    <hyperlink ref="D51" r:id="rId22"/>
    <hyperlink ref="D55" r:id="rId23"/>
    <hyperlink ref="D58" r:id="rId24"/>
    <hyperlink ref="D60" r:id="rId25"/>
    <hyperlink ref="D63" r:id="rId26"/>
    <hyperlink ref="D67" r:id="rId27"/>
    <hyperlink ref="D68" r:id="rId28"/>
    <hyperlink ref="D69" r:id="rId29"/>
    <hyperlink ref="D70" r:id="rId30"/>
    <hyperlink ref="D71" r:id="rId31"/>
    <hyperlink ref="D72" r:id="rId32"/>
    <hyperlink ref="D74" r:id="rId33"/>
    <hyperlink ref="D77" r:id="rId34"/>
    <hyperlink ref="D78" r:id="rId35"/>
    <hyperlink ref="D79" r:id="rId36"/>
    <hyperlink ref="D82" r:id="rId37"/>
    <hyperlink ref="D83" r:id="rId38"/>
    <hyperlink ref="D84" r:id="rId39"/>
    <hyperlink ref="D88" r:id="rId40"/>
    <hyperlink ref="D89" r:id="rId41"/>
    <hyperlink ref="D90" r:id="rId42"/>
    <hyperlink ref="D91" r:id="rId43"/>
    <hyperlink ref="D93" r:id="rId44"/>
    <hyperlink ref="D94" r:id="rId45"/>
    <hyperlink ref="D97" r:id="rId46"/>
    <hyperlink ref="D98" r:id="rId47"/>
    <hyperlink ref="D99" r:id="rId48"/>
    <hyperlink ref="D100" r:id="rId49"/>
    <hyperlink ref="D103" r:id="rId50"/>
    <hyperlink ref="D107" r:id="rId51"/>
    <hyperlink ref="D108" r:id="rId52"/>
    <hyperlink ref="D109" r:id="rId53"/>
    <hyperlink ref="D110" r:id="rId54"/>
    <hyperlink ref="D115" r:id="rId55"/>
    <hyperlink ref="D120" r:id="rId56"/>
    <hyperlink ref="D121" r:id="rId57"/>
    <hyperlink ref="D122" r:id="rId58"/>
    <hyperlink ref="D123" r:id="rId59"/>
    <hyperlink ref="D125" r:id="rId60"/>
    <hyperlink ref="D126" r:id="rId61"/>
    <hyperlink ref="D127" r:id="rId62"/>
    <hyperlink ref="D128" r:id="rId63"/>
    <hyperlink ref="D129" r:id="rId64"/>
    <hyperlink ref="D130" r:id="rId65"/>
    <hyperlink ref="D131" r:id="rId66"/>
    <hyperlink ref="D134" r:id="rId67"/>
    <hyperlink ref="D137" r:id="rId68"/>
    <hyperlink ref="D140" r:id="rId69"/>
    <hyperlink ref="D142" r:id="rId70"/>
    <hyperlink ref="D144" r:id="rId71"/>
    <hyperlink ref="D145" r:id="rId72"/>
    <hyperlink ref="D146" r:id="rId73"/>
    <hyperlink ref="D147" r:id="rId74"/>
    <hyperlink ref="D148" r:id="rId75"/>
  </hyperlinks>
  <pageMargins left="0.7" right="0.7" top="0.75" bottom="0.75" header="0.3" footer="0.3"/>
  <pageSetup orientation="portrait"/>
  <headerFooter alignWithMargins="0"/>
  <ignoredErrors>
    <ignoredError sqref="A1:L14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Каталог</vt:lpstr>
    </vt:vector>
  </TitlesOfParts>
  <Company>ООО "ИТ"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title>Butterburg</dc:title>
  <dc:subject>Прайс лист</dc:subject>
  <cp:lastModifiedBy/>
  <dcterms:created xsi:type="dcterms:W3CDTF">2023-10-09T09:01:56Z</dcterms:created>
  <dcterms:modified xsi:type="dcterms:W3CDTF">2023-10-09T09:01:56Z</dcterms:modified>
</cp:coreProperties>
</file>